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135" windowWidth="20115" windowHeight="7245" activeTab="0"/>
  </bookViews>
  <sheets>
    <sheet name="INFRA" sheetId="7" r:id="rId1"/>
  </sheets>
  <definedNames>
    <definedName name="_xlnm.Print_Area" localSheetId="0">'INFRA'!$A$1:$R$52</definedName>
  </definedNames>
  <calcPr calcId="125725"/>
</workbook>
</file>

<file path=xl/comments1.xml><?xml version="1.0" encoding="utf-8"?>
<comments xmlns="http://schemas.openxmlformats.org/spreadsheetml/2006/main">
  <authors>
    <author>Denise Ribeiro Keunecke</author>
  </authors>
  <commentList>
    <comment ref="N14" authorId="0">
      <text>
        <r>
          <rPr>
            <sz val="9"/>
            <rFont val="Tahoma"/>
            <family val="2"/>
          </rPr>
          <t xml:space="preserve">Preencher com o valor total da obra
</t>
        </r>
      </text>
    </comment>
    <comment ref="B21" authorId="0">
      <text>
        <r>
          <rPr>
            <sz val="9"/>
            <rFont val="Tahoma"/>
            <family val="2"/>
          </rPr>
          <t xml:space="preserve">Relacionar todos os serviços que serão executados no convênio
</t>
        </r>
      </text>
    </comment>
    <comment ref="O21" authorId="0">
      <text>
        <r>
          <rPr>
            <sz val="9"/>
            <rFont val="Tahoma"/>
            <family val="2"/>
          </rPr>
          <t xml:space="preserve">Informar o total de dias previsto para a execução da obra
</t>
        </r>
      </text>
    </comment>
  </commentList>
</comments>
</file>

<file path=xl/sharedStrings.xml><?xml version="1.0" encoding="utf-8"?>
<sst xmlns="http://schemas.openxmlformats.org/spreadsheetml/2006/main" count="51" uniqueCount="51">
  <si>
    <t>N.º</t>
  </si>
  <si>
    <t>SERVIÇOS</t>
  </si>
  <si>
    <t>DESENVOLVIMENTO FÍSICO E APLICAÇÃO DE RECURSOS FINANCEIROS</t>
  </si>
  <si>
    <t>ITEM</t>
  </si>
  <si>
    <t>ETAPAS / FASES</t>
  </si>
  <si>
    <t>PRESTAÇÃO DE CONTAS FINAL</t>
  </si>
  <si>
    <t>ENCERRAMENTO</t>
  </si>
  <si>
    <t>Liberação recursos SH - Parcela única</t>
  </si>
  <si>
    <t>Prestação de Contas PM (90 dias após a conclusão)</t>
  </si>
  <si>
    <t>Termo de Encerramento do Convênio (30 dias após a Prestação de Contas Final)</t>
  </si>
  <si>
    <t>Valor Total da obra sem BDI</t>
  </si>
  <si>
    <t>VALOR TOTAL DA OBRA com BDI</t>
  </si>
  <si>
    <t>ANEXO II</t>
  </si>
  <si>
    <t>1ª  ETAPA DE OBRA</t>
  </si>
  <si>
    <t>2ª  ETAPA DE OBRA</t>
  </si>
  <si>
    <t xml:space="preserve">Execução da Obra - Distribuição (%) mês </t>
  </si>
  <si>
    <t>Procedimento Licitatório</t>
  </si>
  <si>
    <t>PRAZO DE EXECUÇÃO DO CONVÊNIO</t>
  </si>
  <si>
    <t>Regime de execução: empreitada global</t>
  </si>
  <si>
    <t>RECURSO ESTADUAL/SH:</t>
  </si>
  <si>
    <t>CONTRAPARTIDA PM:</t>
  </si>
  <si>
    <t>TOTAL POR ETAPA sem BDI</t>
  </si>
  <si>
    <t>TOTAL POR ETAPA com BDI</t>
  </si>
  <si>
    <t>TOTAL 180 DIAS DE EXECUÇÃO DE OBRA</t>
  </si>
  <si>
    <t>março a abril 2022</t>
  </si>
  <si>
    <t>Prazo do convênio: 15 (quinze) meses</t>
  </si>
  <si>
    <t>dezembro 2021 a fevereiro 2022</t>
  </si>
  <si>
    <t>BDI:</t>
  </si>
  <si>
    <t>Responsável Técnico</t>
  </si>
  <si>
    <r>
      <t xml:space="preserve">CRONOGRAMA FÍSICO - FINANCEIRO </t>
    </r>
    <r>
      <rPr>
        <b/>
        <sz val="16"/>
        <color rgb="FFFF0000"/>
        <rFont val="Calibri"/>
        <family val="2"/>
        <scheme val="minor"/>
      </rPr>
      <t>(Cláusula Suspensiva)</t>
    </r>
  </si>
  <si>
    <t xml:space="preserve">PROGRAMA ESPECIAL DE MELHORIAS - PEM </t>
  </si>
  <si>
    <t>Instrução Processual e Assinatura do Termo de Aditamento (Cláusula Suspensiva)</t>
  </si>
  <si>
    <t>SERVIÇOS PRELIMINARES</t>
  </si>
  <si>
    <t>SINALIZAÇÃO VIÁRIA VERTICAL E HORIZONTAL</t>
  </si>
  <si>
    <t>BDI</t>
  </si>
  <si>
    <t>Boletim CDHU:  184</t>
  </si>
  <si>
    <t>OBRA: Infraestrutura Urbana - Recapeamento Asfáltico, Sinalização Viária e Acessibilidade</t>
  </si>
  <si>
    <t>Data de previsão de início da obra: Maio de 2022</t>
  </si>
  <si>
    <t>Data de previsão de término da obra: Novembro de 2022</t>
  </si>
  <si>
    <t xml:space="preserve">RECAPEAMENTO ASFÁLTICO </t>
  </si>
  <si>
    <t>ACESSIBILIDADE -RAMPAS</t>
  </si>
  <si>
    <t>PROCESSO:  1205892/2021</t>
  </si>
  <si>
    <t>PREFEITURA:  Tietê</t>
  </si>
  <si>
    <t>LOCAL:  Conjunto Habitacional Tietê "C" (denominado José Luís Zanetti Paulin),Povo Feliz I e Povo Feliz II</t>
  </si>
  <si>
    <t>Eng.   Álvaro Floriam Gebraiel Bellaz</t>
  </si>
  <si>
    <t xml:space="preserve"> Prefeito Municipal Vlamir de Jesus Sandei</t>
  </si>
  <si>
    <t xml:space="preserve"> CREA n º 507.011.280-5</t>
  </si>
  <si>
    <r>
      <t>Município de  T</t>
    </r>
    <r>
      <rPr>
        <sz val="11"/>
        <color theme="1"/>
        <rFont val="Calibri"/>
        <family val="2"/>
        <scheme val="minor"/>
      </rPr>
      <t>ietê em 10</t>
    </r>
    <r>
      <rPr>
        <sz val="11"/>
        <rFont val="Calibri"/>
        <family val="2"/>
        <scheme val="minor"/>
      </rPr>
      <t xml:space="preserve"> de </t>
    </r>
    <r>
      <rPr>
        <sz val="11"/>
        <color theme="1"/>
        <rFont val="Calibri"/>
        <family val="2"/>
        <scheme val="minor"/>
      </rPr>
      <t>Fevereiro de 2022</t>
    </r>
  </si>
  <si>
    <t>PRAÇA DR. J. A. CORRÊA, 01, CENTRO, 18530 – 000, TIETÊ/SP</t>
  </si>
  <si>
    <t>FONE (15) 3285.8755 – FAX (15) 3282.2445 obras@tiete.sp.gov.br – www.tiete.sp.gov.br</t>
  </si>
  <si>
    <t>CNPJ 46.634.598/0001 – 71</t>
  </si>
</sst>
</file>

<file path=xl/styles.xml><?xml version="1.0" encoding="utf-8"?>
<styleSheet xmlns="http://schemas.openxmlformats.org/spreadsheetml/2006/main">
  <numFmts count="3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Tahoma"/>
      <family val="2"/>
    </font>
    <font>
      <b/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265A9A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gray125">
        <bgColor rgb="FFFEF2E8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rgb="FFFEF2E8"/>
      </bottom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medium"/>
    </border>
    <border>
      <left/>
      <right/>
      <top style="thin">
        <color theme="0" tint="-0.149959996342659"/>
      </top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4" fontId="0" fillId="0" borderId="0" xfId="0" applyNumberFormat="1"/>
    <xf numFmtId="44" fontId="0" fillId="0" borderId="0" xfId="20" applyFont="1"/>
    <xf numFmtId="0" fontId="5" fillId="2" borderId="1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8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10" fontId="2" fillId="4" borderId="10" xfId="0" applyNumberFormat="1" applyFont="1" applyFill="1" applyBorder="1" applyAlignment="1">
      <alignment horizontal="center" vertical="center"/>
    </xf>
    <xf numFmtId="10" fontId="2" fillId="4" borderId="11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7" fontId="16" fillId="4" borderId="8" xfId="0" applyNumberFormat="1" applyFont="1" applyFill="1" applyBorder="1" applyAlignment="1">
      <alignment horizontal="center" vertical="center" wrapText="1"/>
    </xf>
    <xf numFmtId="10" fontId="21" fillId="4" borderId="23" xfId="0" applyNumberFormat="1" applyFont="1" applyFill="1" applyBorder="1" applyAlignment="1">
      <alignment horizontal="center" vertical="center"/>
    </xf>
    <xf numFmtId="44" fontId="16" fillId="4" borderId="8" xfId="0" applyNumberFormat="1" applyFont="1" applyFill="1" applyBorder="1" applyAlignment="1">
      <alignment horizontal="center" vertical="center" wrapText="1"/>
    </xf>
    <xf numFmtId="10" fontId="24" fillId="4" borderId="23" xfId="0" applyNumberFormat="1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right" vertical="center" wrapText="1"/>
    </xf>
    <xf numFmtId="10" fontId="13" fillId="5" borderId="0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14" fillId="0" borderId="25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14" fontId="22" fillId="4" borderId="27" xfId="0" applyNumberFormat="1" applyFont="1" applyFill="1" applyBorder="1" applyAlignment="1">
      <alignment horizontal="center" vertical="center"/>
    </xf>
    <xf numFmtId="14" fontId="22" fillId="4" borderId="18" xfId="0" applyNumberFormat="1" applyFont="1" applyFill="1" applyBorder="1" applyAlignment="1">
      <alignment horizontal="center" vertical="center"/>
    </xf>
    <xf numFmtId="14" fontId="22" fillId="4" borderId="16" xfId="0" applyNumberFormat="1" applyFont="1" applyFill="1" applyBorder="1" applyAlignment="1">
      <alignment horizontal="center" vertical="center"/>
    </xf>
    <xf numFmtId="44" fontId="0" fillId="0" borderId="28" xfId="0" applyNumberFormat="1" applyFont="1" applyBorder="1" applyAlignment="1">
      <alignment vertical="center" wrapText="1"/>
    </xf>
    <xf numFmtId="44" fontId="0" fillId="0" borderId="29" xfId="0" applyNumberFormat="1" applyFont="1" applyBorder="1" applyAlignment="1">
      <alignment vertical="center" wrapText="1"/>
    </xf>
    <xf numFmtId="10" fontId="0" fillId="0" borderId="30" xfId="0" applyNumberFormat="1" applyFont="1" applyBorder="1" applyAlignment="1">
      <alignment vertical="center" wrapText="1"/>
    </xf>
    <xf numFmtId="10" fontId="0" fillId="0" borderId="31" xfId="0" applyNumberFormat="1" applyFont="1" applyBorder="1" applyAlignment="1">
      <alignment vertical="center" wrapText="1"/>
    </xf>
    <xf numFmtId="44" fontId="17" fillId="3" borderId="9" xfId="0" applyNumberFormat="1" applyFont="1" applyFill="1" applyBorder="1" applyAlignment="1">
      <alignment horizontal="center" vertical="center" wrapText="1"/>
    </xf>
    <xf numFmtId="44" fontId="17" fillId="3" borderId="1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10" fontId="22" fillId="4" borderId="14" xfId="0" applyNumberFormat="1" applyFont="1" applyFill="1" applyBorder="1" applyAlignment="1">
      <alignment horizontal="center" vertical="center"/>
    </xf>
    <xf numFmtId="10" fontId="22" fillId="4" borderId="1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wrapText="1"/>
    </xf>
    <xf numFmtId="0" fontId="14" fillId="6" borderId="38" xfId="0" applyFont="1" applyFill="1" applyBorder="1" applyAlignment="1">
      <alignment vertical="center" wrapText="1"/>
    </xf>
    <xf numFmtId="0" fontId="14" fillId="6" borderId="39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14" fillId="0" borderId="42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14" fillId="0" borderId="36" xfId="0" applyFont="1" applyFill="1" applyBorder="1" applyAlignment="1">
      <alignment vertical="center" wrapText="1"/>
    </xf>
    <xf numFmtId="44" fontId="0" fillId="0" borderId="46" xfId="0" applyNumberFormat="1" applyFont="1" applyBorder="1" applyAlignment="1">
      <alignment vertical="center" wrapText="1"/>
    </xf>
    <xf numFmtId="10" fontId="0" fillId="0" borderId="47" xfId="0" applyNumberFormat="1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9" fillId="7" borderId="19" xfId="0" applyNumberFormat="1" applyFont="1" applyFill="1" applyBorder="1" applyAlignment="1">
      <alignment horizontal="center" vertical="center" wrapText="1"/>
    </xf>
    <xf numFmtId="44" fontId="19" fillId="7" borderId="32" xfId="0" applyNumberFormat="1" applyFont="1" applyFill="1" applyBorder="1" applyAlignment="1">
      <alignment horizontal="center" vertical="center" wrapText="1"/>
    </xf>
    <xf numFmtId="44" fontId="19" fillId="7" borderId="20" xfId="0" applyNumberFormat="1" applyFont="1" applyFill="1" applyBorder="1" applyAlignment="1">
      <alignment horizontal="center" vertical="center" wrapText="1"/>
    </xf>
    <xf numFmtId="44" fontId="17" fillId="3" borderId="7" xfId="0" applyNumberFormat="1" applyFont="1" applyFill="1" applyBorder="1" applyAlignment="1">
      <alignment horizontal="center" vertical="center" wrapText="1"/>
    </xf>
    <xf numFmtId="44" fontId="17" fillId="3" borderId="10" xfId="0" applyNumberFormat="1" applyFont="1" applyFill="1" applyBorder="1" applyAlignment="1">
      <alignment horizontal="center" vertical="center" wrapText="1"/>
    </xf>
    <xf numFmtId="44" fontId="17" fillId="3" borderId="11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4" fontId="16" fillId="3" borderId="15" xfId="0" applyNumberFormat="1" applyFont="1" applyFill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44" fontId="18" fillId="2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44" fontId="16" fillId="3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3" fillId="3" borderId="44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5" fillId="2" borderId="4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4" fontId="17" fillId="3" borderId="12" xfId="0" applyNumberFormat="1" applyFont="1" applyFill="1" applyBorder="1" applyAlignment="1">
      <alignment horizontal="center" vertical="center" wrapText="1"/>
    </xf>
    <xf numFmtId="44" fontId="16" fillId="3" borderId="18" xfId="0" applyNumberFormat="1" applyFont="1" applyFill="1" applyBorder="1" applyAlignment="1">
      <alignment vertical="center" wrapText="1"/>
    </xf>
    <xf numFmtId="0" fontId="17" fillId="0" borderId="18" xfId="0" applyFont="1" applyBorder="1" applyAlignment="1">
      <alignment wrapText="1"/>
    </xf>
    <xf numFmtId="0" fontId="17" fillId="0" borderId="51" xfId="0" applyFont="1" applyBorder="1" applyAlignment="1">
      <alignment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45" xfId="0" applyFont="1" applyFill="1" applyBorder="1" applyAlignment="1">
      <alignment horizontal="right" vertical="center" wrapText="1"/>
    </xf>
    <xf numFmtId="44" fontId="17" fillId="3" borderId="8" xfId="0" applyNumberFormat="1" applyFont="1" applyFill="1" applyBorder="1" applyAlignment="1">
      <alignment horizontal="center" vertical="center" wrapText="1"/>
    </xf>
    <xf numFmtId="44" fontId="17" fillId="3" borderId="4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17" fillId="8" borderId="32" xfId="0" applyNumberFormat="1" applyFont="1" applyFill="1" applyBorder="1" applyAlignment="1">
      <alignment horizontal="center" vertical="center" wrapText="1"/>
    </xf>
    <xf numFmtId="44" fontId="17" fillId="8" borderId="8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2"/>
  <sheetViews>
    <sheetView tabSelected="1" view="pageLayout" workbookViewId="0" topLeftCell="A1">
      <selection activeCell="A8" sqref="A8:R8"/>
    </sheetView>
  </sheetViews>
  <sheetFormatPr defaultColWidth="9.140625" defaultRowHeight="15"/>
  <cols>
    <col min="1" max="1" width="6.28125" style="0" customWidth="1"/>
    <col min="2" max="2" width="46.421875" style="0" customWidth="1"/>
    <col min="3" max="3" width="5.7109375" style="0" customWidth="1"/>
    <col min="4" max="4" width="7.140625" style="0" customWidth="1"/>
    <col min="5" max="5" width="13.421875" style="0" customWidth="1"/>
    <col min="6" max="6" width="16.421875" style="0" bestFit="1" customWidth="1"/>
    <col min="7" max="7" width="11.28125" style="0" customWidth="1"/>
    <col min="8" max="8" width="11.140625" style="0" customWidth="1"/>
    <col min="9" max="11" width="15.7109375" style="0" bestFit="1" customWidth="1"/>
    <col min="12" max="14" width="15.7109375" style="0" customWidth="1"/>
    <col min="15" max="17" width="5.7109375" style="0" customWidth="1"/>
    <col min="18" max="18" width="19.57421875" style="0" customWidth="1"/>
    <col min="19" max="19" width="15.00390625" style="0" bestFit="1" customWidth="1"/>
    <col min="21" max="21" width="13.28125" style="0" bestFit="1" customWidth="1"/>
  </cols>
  <sheetData>
    <row r="1" spans="1:18" ht="30" customHeight="1">
      <c r="A1" s="93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3" t="s">
        <v>12</v>
      </c>
    </row>
    <row r="2" spans="1:18" ht="15.75" thickBot="1">
      <c r="A2" s="95" t="s">
        <v>30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1:18" ht="15">
      <c r="A3" s="74" t="s">
        <v>41</v>
      </c>
      <c r="B3" s="75"/>
      <c r="C3" s="76"/>
      <c r="D3" s="77"/>
      <c r="E3" s="77"/>
      <c r="F3" s="77"/>
      <c r="G3" s="77"/>
      <c r="H3" s="77"/>
      <c r="I3" s="99" t="s">
        <v>18</v>
      </c>
      <c r="J3" s="73"/>
      <c r="K3" s="73"/>
      <c r="L3" s="73" t="s">
        <v>35</v>
      </c>
      <c r="M3" s="73"/>
      <c r="N3" s="47" t="s">
        <v>27</v>
      </c>
      <c r="O3" s="90">
        <f>H32</f>
        <v>0.25</v>
      </c>
      <c r="P3" s="91"/>
      <c r="Q3" s="91"/>
      <c r="R3" s="92"/>
    </row>
    <row r="4" spans="1:18" ht="15">
      <c r="A4" s="74" t="s">
        <v>42</v>
      </c>
      <c r="B4" s="75"/>
      <c r="C4" s="76"/>
      <c r="D4" s="77"/>
      <c r="E4" s="77"/>
      <c r="F4" s="77"/>
      <c r="G4" s="77"/>
      <c r="H4" s="77"/>
      <c r="I4" s="78" t="s">
        <v>37</v>
      </c>
      <c r="J4" s="78"/>
      <c r="K4" s="78"/>
      <c r="L4" s="78"/>
      <c r="M4" s="78"/>
      <c r="N4" s="78"/>
      <c r="O4" s="78"/>
      <c r="P4" s="78"/>
      <c r="Q4" s="78"/>
      <c r="R4" s="79"/>
    </row>
    <row r="5" spans="1:18" ht="15" customHeight="1">
      <c r="A5" s="74" t="s">
        <v>36</v>
      </c>
      <c r="B5" s="75"/>
      <c r="C5" s="77"/>
      <c r="D5" s="77"/>
      <c r="E5" s="77"/>
      <c r="F5" s="77"/>
      <c r="G5" s="77"/>
      <c r="H5" s="77"/>
      <c r="I5" s="78" t="s">
        <v>38</v>
      </c>
      <c r="J5" s="78"/>
      <c r="K5" s="78"/>
      <c r="L5" s="78"/>
      <c r="M5" s="78"/>
      <c r="N5" s="78"/>
      <c r="O5" s="78"/>
      <c r="P5" s="78"/>
      <c r="Q5" s="78"/>
      <c r="R5" s="79"/>
    </row>
    <row r="6" spans="1:18" ht="15.75" customHeight="1" thickBot="1">
      <c r="A6" s="80" t="s">
        <v>43</v>
      </c>
      <c r="B6" s="81"/>
      <c r="C6" s="81"/>
      <c r="D6" s="81"/>
      <c r="E6" s="81"/>
      <c r="F6" s="81"/>
      <c r="G6" s="81"/>
      <c r="H6" s="81"/>
      <c r="I6" s="82" t="s">
        <v>25</v>
      </c>
      <c r="J6" s="82"/>
      <c r="K6" s="82"/>
      <c r="L6" s="82"/>
      <c r="M6" s="82"/>
      <c r="N6" s="82"/>
      <c r="O6" s="82"/>
      <c r="P6" s="82"/>
      <c r="Q6" s="82"/>
      <c r="R6" s="83"/>
    </row>
    <row r="7" spans="1:18" ht="9.95" customHeight="1" thickBo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15.75" thickBot="1">
      <c r="A8" s="114" t="s">
        <v>17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</row>
    <row r="9" spans="1:18" ht="29.25" customHeight="1">
      <c r="A9" s="119" t="s">
        <v>3</v>
      </c>
      <c r="B9" s="117" t="s">
        <v>4</v>
      </c>
      <c r="C9" s="128"/>
      <c r="D9" s="128"/>
      <c r="E9" s="128"/>
      <c r="F9" s="128"/>
      <c r="G9" s="128"/>
      <c r="H9" s="128"/>
      <c r="I9" s="128"/>
      <c r="J9" s="128"/>
      <c r="K9" s="128"/>
      <c r="L9" s="19"/>
      <c r="M9" s="19"/>
      <c r="N9" s="19"/>
      <c r="O9" s="129" t="s">
        <v>5</v>
      </c>
      <c r="P9" s="130"/>
      <c r="Q9" s="131"/>
      <c r="R9" s="6" t="s">
        <v>6</v>
      </c>
    </row>
    <row r="10" spans="1:18" ht="15.75" thickBot="1">
      <c r="A10" s="120"/>
      <c r="B10" s="118"/>
      <c r="C10" s="86">
        <v>1</v>
      </c>
      <c r="D10" s="87"/>
      <c r="E10" s="27">
        <v>2</v>
      </c>
      <c r="F10" s="20">
        <v>3</v>
      </c>
      <c r="G10" s="9">
        <v>4</v>
      </c>
      <c r="H10" s="9">
        <v>5</v>
      </c>
      <c r="I10" s="9">
        <v>6</v>
      </c>
      <c r="J10" s="9">
        <v>7</v>
      </c>
      <c r="K10" s="27">
        <v>8</v>
      </c>
      <c r="L10" s="27">
        <v>9</v>
      </c>
      <c r="M10" s="27">
        <v>10</v>
      </c>
      <c r="N10" s="27">
        <v>11</v>
      </c>
      <c r="O10" s="1">
        <v>12</v>
      </c>
      <c r="P10" s="2">
        <v>13</v>
      </c>
      <c r="Q10" s="3">
        <v>14</v>
      </c>
      <c r="R10" s="4">
        <v>15</v>
      </c>
    </row>
    <row r="11" spans="1:18" ht="48.75" customHeight="1" thickBot="1">
      <c r="A11" s="37">
        <v>1</v>
      </c>
      <c r="B11" s="38" t="s">
        <v>31</v>
      </c>
      <c r="C11" s="51" t="s">
        <v>26</v>
      </c>
      <c r="D11" s="52"/>
      <c r="E11" s="52"/>
      <c r="F11" s="53"/>
      <c r="G11" s="10"/>
      <c r="H11" s="10"/>
      <c r="I11" s="10"/>
      <c r="J11" s="10"/>
      <c r="K11" s="10"/>
      <c r="L11" s="28"/>
      <c r="M11" s="23"/>
      <c r="N11" s="21"/>
      <c r="O11" s="13"/>
      <c r="P11" s="10"/>
      <c r="Q11" s="14"/>
      <c r="R11" s="7"/>
    </row>
    <row r="12" spans="1:18" ht="39.95" customHeight="1" thickBot="1">
      <c r="A12" s="35">
        <v>2</v>
      </c>
      <c r="B12" s="36" t="s">
        <v>16</v>
      </c>
      <c r="C12" s="88"/>
      <c r="D12" s="89"/>
      <c r="E12" s="24"/>
      <c r="F12" s="10"/>
      <c r="G12" s="62" t="s">
        <v>24</v>
      </c>
      <c r="H12" s="63"/>
      <c r="I12" s="23"/>
      <c r="J12" s="23"/>
      <c r="K12" s="23"/>
      <c r="L12" s="22"/>
      <c r="M12" s="23"/>
      <c r="N12" s="23"/>
      <c r="O12" s="13"/>
      <c r="P12" s="10"/>
      <c r="Q12" s="14"/>
      <c r="R12" s="7"/>
    </row>
    <row r="13" spans="1:18" ht="20.1" customHeight="1">
      <c r="A13" s="104">
        <v>3</v>
      </c>
      <c r="B13" s="106" t="s">
        <v>15</v>
      </c>
      <c r="C13" s="66"/>
      <c r="D13" s="67"/>
      <c r="E13" s="84"/>
      <c r="F13" s="64"/>
      <c r="G13" s="60"/>
      <c r="H13" s="60"/>
      <c r="I13" s="42">
        <v>0.1667</v>
      </c>
      <c r="J13" s="40">
        <v>0.3333</v>
      </c>
      <c r="K13" s="40">
        <v>0.5</v>
      </c>
      <c r="L13" s="40">
        <v>0.6666</v>
      </c>
      <c r="M13" s="40">
        <v>0.8333</v>
      </c>
      <c r="N13" s="40">
        <v>1</v>
      </c>
      <c r="O13" s="189"/>
      <c r="P13" s="191"/>
      <c r="Q13" s="193"/>
      <c r="R13" s="195"/>
    </row>
    <row r="14" spans="1:18" ht="20.1" customHeight="1" thickBot="1">
      <c r="A14" s="105"/>
      <c r="B14" s="107"/>
      <c r="C14" s="68"/>
      <c r="D14" s="69"/>
      <c r="E14" s="85"/>
      <c r="F14" s="65"/>
      <c r="G14" s="61"/>
      <c r="H14" s="61"/>
      <c r="I14" s="39">
        <f>N14/6</f>
        <v>93121.6125</v>
      </c>
      <c r="J14" s="39">
        <f>N14/6+I14</f>
        <v>186243.225</v>
      </c>
      <c r="K14" s="39">
        <f>N14/6+J14</f>
        <v>279364.8375</v>
      </c>
      <c r="L14" s="39">
        <f>N14/6+K14</f>
        <v>372486.45</v>
      </c>
      <c r="M14" s="39">
        <f>N14/6+L14</f>
        <v>465608.0625</v>
      </c>
      <c r="N14" s="41">
        <f>O36</f>
        <v>558729.675</v>
      </c>
      <c r="O14" s="190"/>
      <c r="P14" s="192"/>
      <c r="Q14" s="194"/>
      <c r="R14" s="196"/>
    </row>
    <row r="15" spans="1:18" ht="20.1" customHeight="1">
      <c r="A15" s="104">
        <v>4</v>
      </c>
      <c r="B15" s="106" t="s">
        <v>7</v>
      </c>
      <c r="C15" s="66"/>
      <c r="D15" s="67"/>
      <c r="E15" s="70"/>
      <c r="F15" s="72"/>
      <c r="G15" s="64"/>
      <c r="H15" s="60"/>
      <c r="I15" s="197">
        <f>O38</f>
        <v>400000</v>
      </c>
      <c r="J15" s="60"/>
      <c r="K15" s="60"/>
      <c r="L15" s="60"/>
      <c r="M15" s="60"/>
      <c r="N15" s="60"/>
      <c r="O15" s="189"/>
      <c r="P15" s="191"/>
      <c r="Q15" s="193"/>
      <c r="R15" s="195"/>
    </row>
    <row r="16" spans="1:18" ht="20.1" customHeight="1" thickBot="1">
      <c r="A16" s="105"/>
      <c r="B16" s="107"/>
      <c r="C16" s="68"/>
      <c r="D16" s="69"/>
      <c r="E16" s="71"/>
      <c r="F16" s="61"/>
      <c r="G16" s="65"/>
      <c r="H16" s="61"/>
      <c r="I16" s="198"/>
      <c r="J16" s="61"/>
      <c r="K16" s="61"/>
      <c r="L16" s="61"/>
      <c r="M16" s="61"/>
      <c r="N16" s="61"/>
      <c r="O16" s="190"/>
      <c r="P16" s="192"/>
      <c r="Q16" s="194"/>
      <c r="R16" s="196"/>
    </row>
    <row r="17" spans="1:18" ht="39.95" customHeight="1" thickBot="1">
      <c r="A17" s="15">
        <v>5</v>
      </c>
      <c r="B17" s="16" t="s">
        <v>8</v>
      </c>
      <c r="C17" s="108"/>
      <c r="D17" s="109"/>
      <c r="E17" s="25"/>
      <c r="F17" s="30"/>
      <c r="G17" s="30"/>
      <c r="H17" s="11"/>
      <c r="I17" s="11"/>
      <c r="J17" s="11"/>
      <c r="K17" s="11"/>
      <c r="L17" s="11"/>
      <c r="M17" s="29"/>
      <c r="N17" s="12"/>
      <c r="O17" s="31"/>
      <c r="P17" s="32"/>
      <c r="Q17" s="33"/>
      <c r="R17" s="5"/>
    </row>
    <row r="18" spans="1:18" ht="39.95" customHeight="1" thickBot="1">
      <c r="A18" s="15">
        <v>6</v>
      </c>
      <c r="B18" s="16" t="s">
        <v>9</v>
      </c>
      <c r="C18" s="108"/>
      <c r="D18" s="109"/>
      <c r="E18" s="26"/>
      <c r="F18" s="11"/>
      <c r="G18" s="11"/>
      <c r="H18" s="11"/>
      <c r="I18" s="11"/>
      <c r="J18" s="11"/>
      <c r="K18" s="11"/>
      <c r="L18" s="29"/>
      <c r="M18" s="26"/>
      <c r="N18" s="12"/>
      <c r="O18" s="8"/>
      <c r="P18" s="11"/>
      <c r="Q18" s="12"/>
      <c r="R18" s="34"/>
    </row>
    <row r="19" spans="1:18" ht="9.95" customHeight="1" thickBo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1:18" ht="15.75" customHeight="1" thickBot="1">
      <c r="A20" s="114" t="s">
        <v>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1:18" ht="15" customHeight="1">
      <c r="A21" s="176" t="s">
        <v>0</v>
      </c>
      <c r="B21" s="123" t="s">
        <v>1</v>
      </c>
      <c r="C21" s="110"/>
      <c r="D21" s="110"/>
      <c r="E21" s="124"/>
      <c r="F21" s="110"/>
      <c r="G21" s="110"/>
      <c r="H21" s="110"/>
      <c r="I21" s="110" t="s">
        <v>13</v>
      </c>
      <c r="J21" s="110"/>
      <c r="K21" s="110"/>
      <c r="L21" s="110" t="s">
        <v>14</v>
      </c>
      <c r="M21" s="110"/>
      <c r="N21" s="110"/>
      <c r="O21" s="110" t="s">
        <v>23</v>
      </c>
      <c r="P21" s="110"/>
      <c r="Q21" s="110"/>
      <c r="R21" s="112"/>
    </row>
    <row r="22" spans="1:18" ht="15.75" thickBot="1">
      <c r="A22" s="177"/>
      <c r="B22" s="125"/>
      <c r="C22" s="126"/>
      <c r="D22" s="126"/>
      <c r="E22" s="127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3"/>
    </row>
    <row r="23" spans="1:18" ht="15">
      <c r="A23" s="102">
        <v>1</v>
      </c>
      <c r="B23" s="178" t="s">
        <v>32</v>
      </c>
      <c r="C23" s="179"/>
      <c r="D23" s="179"/>
      <c r="E23" s="179"/>
      <c r="F23" s="179"/>
      <c r="G23" s="179"/>
      <c r="H23" s="180"/>
      <c r="I23" s="54">
        <f>IF($O$23&gt;=I31,I31,$O$23)</f>
        <v>14915.28</v>
      </c>
      <c r="J23" s="55"/>
      <c r="K23" s="55"/>
      <c r="L23" s="54">
        <f>IF($O$23-I23&gt;=L31,L31,$O$23-I23)</f>
        <v>0</v>
      </c>
      <c r="M23" s="55"/>
      <c r="N23" s="55"/>
      <c r="O23" s="54">
        <v>14915.28</v>
      </c>
      <c r="P23" s="55"/>
      <c r="Q23" s="55"/>
      <c r="R23" s="100"/>
    </row>
    <row r="24" spans="1:18" ht="15.75" thickBot="1">
      <c r="A24" s="103"/>
      <c r="B24" s="181"/>
      <c r="C24" s="182"/>
      <c r="D24" s="182"/>
      <c r="E24" s="182"/>
      <c r="F24" s="182"/>
      <c r="G24" s="182"/>
      <c r="H24" s="183"/>
      <c r="I24" s="56">
        <f>I23/$O$23</f>
        <v>1</v>
      </c>
      <c r="J24" s="57"/>
      <c r="K24" s="57"/>
      <c r="L24" s="56">
        <f>L23/$O$23</f>
        <v>0</v>
      </c>
      <c r="M24" s="57"/>
      <c r="N24" s="57"/>
      <c r="O24" s="56">
        <v>1</v>
      </c>
      <c r="P24" s="57"/>
      <c r="Q24" s="57"/>
      <c r="R24" s="101"/>
    </row>
    <row r="25" spans="1:18" ht="15">
      <c r="A25" s="102">
        <v>2</v>
      </c>
      <c r="B25" s="184" t="s">
        <v>39</v>
      </c>
      <c r="C25" s="185"/>
      <c r="D25" s="185"/>
      <c r="E25" s="185"/>
      <c r="F25" s="185"/>
      <c r="G25" s="185"/>
      <c r="H25" s="186"/>
      <c r="I25" s="54">
        <f>IF(O23&gt;$I$31,0,IF(O25&gt;$I$31-O23,$I$31-O23,O25))</f>
        <v>208576.59</v>
      </c>
      <c r="J25" s="55"/>
      <c r="K25" s="55"/>
      <c r="L25" s="54">
        <f>IF(L23&gt;L31,0,IF(I25&gt;O25,0,IF((L31-L23)&lt;(O25-I25),(L31-L23),(O25-I25))))</f>
        <v>126498.72</v>
      </c>
      <c r="M25" s="55"/>
      <c r="N25" s="55"/>
      <c r="O25" s="54">
        <f>335075.29+0.02</f>
        <v>335075.31</v>
      </c>
      <c r="P25" s="55"/>
      <c r="Q25" s="55"/>
      <c r="R25" s="100"/>
    </row>
    <row r="26" spans="1:19" ht="15.75" thickBot="1">
      <c r="A26" s="103"/>
      <c r="B26" s="181"/>
      <c r="C26" s="182"/>
      <c r="D26" s="182"/>
      <c r="E26" s="182"/>
      <c r="F26" s="182"/>
      <c r="G26" s="182"/>
      <c r="H26" s="183"/>
      <c r="I26" s="56">
        <f>I25/$O$25</f>
        <v>0.6224767500774676</v>
      </c>
      <c r="J26" s="57"/>
      <c r="K26" s="57"/>
      <c r="L26" s="56">
        <f>L25/$O$25</f>
        <v>0.37752324992253233</v>
      </c>
      <c r="M26" s="57"/>
      <c r="N26" s="57"/>
      <c r="O26" s="56">
        <v>1</v>
      </c>
      <c r="P26" s="57"/>
      <c r="Q26" s="57"/>
      <c r="R26" s="101"/>
      <c r="S26" s="18"/>
    </row>
    <row r="27" spans="1:19" ht="15">
      <c r="A27" s="102">
        <v>3</v>
      </c>
      <c r="B27" s="184" t="s">
        <v>33</v>
      </c>
      <c r="C27" s="185"/>
      <c r="D27" s="185"/>
      <c r="E27" s="185"/>
      <c r="F27" s="185"/>
      <c r="G27" s="185"/>
      <c r="H27" s="186"/>
      <c r="I27" s="54">
        <f>IF(I23+I25&gt;$I$31,0,IF(O27&gt;$I$31-I25-I23,$I$31-I25-I23,O27))</f>
        <v>-1.8189894035458565E-12</v>
      </c>
      <c r="J27" s="55"/>
      <c r="K27" s="55"/>
      <c r="L27" s="54">
        <f>IF(L25+L23&gt;I31,0,IF(I27&gt;O27,0,IF((L31-L25-L23)&lt;(O27-I27),(L31-L25-L23),(O27-I27))))</f>
        <v>44047.42</v>
      </c>
      <c r="M27" s="55"/>
      <c r="N27" s="55"/>
      <c r="O27" s="54">
        <v>44047.42</v>
      </c>
      <c r="P27" s="55"/>
      <c r="Q27" s="55"/>
      <c r="R27" s="100"/>
      <c r="S27" s="17"/>
    </row>
    <row r="28" spans="1:18" ht="15.75" thickBot="1">
      <c r="A28" s="103"/>
      <c r="B28" s="181"/>
      <c r="C28" s="182"/>
      <c r="D28" s="182"/>
      <c r="E28" s="182"/>
      <c r="F28" s="182"/>
      <c r="G28" s="182"/>
      <c r="H28" s="183"/>
      <c r="I28" s="56">
        <f>I27/$O$27</f>
        <v>-4.129616226207702E-17</v>
      </c>
      <c r="J28" s="57"/>
      <c r="K28" s="57"/>
      <c r="L28" s="56">
        <f>L27/$O$27</f>
        <v>1</v>
      </c>
      <c r="M28" s="57"/>
      <c r="N28" s="57"/>
      <c r="O28" s="56">
        <v>1</v>
      </c>
      <c r="P28" s="57"/>
      <c r="Q28" s="57"/>
      <c r="R28" s="101"/>
    </row>
    <row r="29" spans="1:18" ht="15">
      <c r="A29" s="187">
        <v>4</v>
      </c>
      <c r="B29" s="184" t="s">
        <v>40</v>
      </c>
      <c r="C29" s="185"/>
      <c r="D29" s="185"/>
      <c r="E29" s="185"/>
      <c r="F29" s="185"/>
      <c r="G29" s="185"/>
      <c r="H29" s="186"/>
      <c r="I29" s="54">
        <f>IF(I27+I25+I23&gt;$I$31,0,IF(O29&gt;$I$31-I27-I25-I23,$I$31-I27-I25-I23,O29))</f>
        <v>-1.8189894035458565E-12</v>
      </c>
      <c r="J29" s="55"/>
      <c r="K29" s="55"/>
      <c r="L29" s="54">
        <f>IF(L27+L25+L23&gt;L31,0,IF(I29&gt;O29,0,IF((L31-L27-L25-L23)&lt;(O29-I29),(L31-L27-L25-L23),(O29-I29))))</f>
        <v>52945.73</v>
      </c>
      <c r="M29" s="55"/>
      <c r="N29" s="55"/>
      <c r="O29" s="54">
        <f>52945.73</f>
        <v>52945.73</v>
      </c>
      <c r="P29" s="55"/>
      <c r="Q29" s="55"/>
      <c r="R29" s="100"/>
    </row>
    <row r="30" spans="1:18" ht="15.75" thickBot="1">
      <c r="A30" s="188"/>
      <c r="B30" s="181"/>
      <c r="C30" s="182"/>
      <c r="D30" s="182"/>
      <c r="E30" s="182"/>
      <c r="F30" s="182"/>
      <c r="G30" s="182"/>
      <c r="H30" s="183"/>
      <c r="I30" s="56">
        <f>I29/$O$29</f>
        <v>-3.435573375881032E-17</v>
      </c>
      <c r="J30" s="57"/>
      <c r="K30" s="57"/>
      <c r="L30" s="56">
        <f>L29/$O$29</f>
        <v>1</v>
      </c>
      <c r="M30" s="57"/>
      <c r="N30" s="57"/>
      <c r="O30" s="56">
        <v>1</v>
      </c>
      <c r="P30" s="57"/>
      <c r="Q30" s="57"/>
      <c r="R30" s="101"/>
    </row>
    <row r="31" spans="1:18" ht="15" customHeight="1">
      <c r="A31" s="48" t="s">
        <v>21</v>
      </c>
      <c r="B31" s="49"/>
      <c r="C31" s="49"/>
      <c r="D31" s="49"/>
      <c r="E31" s="49"/>
      <c r="F31" s="49"/>
      <c r="G31" s="49"/>
      <c r="H31" s="50"/>
      <c r="I31" s="168">
        <f>O34/2</f>
        <v>223491.87</v>
      </c>
      <c r="J31" s="58"/>
      <c r="K31" s="59"/>
      <c r="L31" s="58">
        <f>O34/2</f>
        <v>223491.87</v>
      </c>
      <c r="M31" s="58"/>
      <c r="N31" s="59"/>
      <c r="O31" s="166"/>
      <c r="P31" s="167"/>
      <c r="Q31" s="167"/>
      <c r="R31" s="167"/>
    </row>
    <row r="32" spans="1:18" ht="15" customHeight="1" thickBot="1">
      <c r="A32" s="46"/>
      <c r="B32" s="44"/>
      <c r="C32" s="44"/>
      <c r="D32" s="44"/>
      <c r="E32" s="44"/>
      <c r="F32" s="44"/>
      <c r="G32" s="44" t="s">
        <v>34</v>
      </c>
      <c r="H32" s="45">
        <v>0.25</v>
      </c>
      <c r="I32" s="135">
        <f>I31*RIGHT(H32,6)</f>
        <v>55872.9675</v>
      </c>
      <c r="J32" s="136"/>
      <c r="K32" s="137"/>
      <c r="L32" s="136">
        <f>L31*RIGHT(H32,6)</f>
        <v>55872.9675</v>
      </c>
      <c r="M32" s="136"/>
      <c r="N32" s="137"/>
      <c r="O32" s="141"/>
      <c r="P32" s="127"/>
      <c r="Q32" s="127"/>
      <c r="R32" s="127"/>
    </row>
    <row r="33" spans="1:18" ht="15" customHeight="1" thickBot="1">
      <c r="A33" s="172" t="s">
        <v>22</v>
      </c>
      <c r="B33" s="172"/>
      <c r="C33" s="172"/>
      <c r="D33" s="172"/>
      <c r="E33" s="172"/>
      <c r="F33" s="172"/>
      <c r="G33" s="172"/>
      <c r="H33" s="173"/>
      <c r="I33" s="138">
        <f>I31+I32</f>
        <v>279364.8375</v>
      </c>
      <c r="J33" s="139"/>
      <c r="K33" s="140"/>
      <c r="L33" s="174">
        <f>L31+L32</f>
        <v>279364.8375</v>
      </c>
      <c r="M33" s="174"/>
      <c r="N33" s="175"/>
      <c r="O33" s="142"/>
      <c r="P33" s="143"/>
      <c r="Q33" s="143"/>
      <c r="R33" s="143"/>
    </row>
    <row r="34" spans="1:18" ht="15" customHeight="1">
      <c r="A34" s="161"/>
      <c r="B34" s="153"/>
      <c r="C34" s="153"/>
      <c r="D34" s="153"/>
      <c r="E34" s="153"/>
      <c r="F34" s="153"/>
      <c r="G34" s="153"/>
      <c r="H34" s="162"/>
      <c r="I34" s="153"/>
      <c r="J34" s="153"/>
      <c r="K34" s="163"/>
      <c r="L34" s="164" t="s">
        <v>10</v>
      </c>
      <c r="M34" s="165"/>
      <c r="N34" s="165"/>
      <c r="O34" s="144">
        <f>O23+O25+O27+O29</f>
        <v>446983.74</v>
      </c>
      <c r="P34" s="145"/>
      <c r="Q34" s="145"/>
      <c r="R34" s="146"/>
    </row>
    <row r="35" spans="1:18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63"/>
      <c r="L35" s="154" t="str">
        <f>CONCATENATE("BDI"," ",H32*100,",00%")</f>
        <v>BDI 25,00%</v>
      </c>
      <c r="M35" s="155"/>
      <c r="N35" s="155"/>
      <c r="O35" s="147">
        <f>O34*RIGHT(H32,6)</f>
        <v>111745.935</v>
      </c>
      <c r="P35" s="148"/>
      <c r="Q35" s="148"/>
      <c r="R35" s="149"/>
    </row>
    <row r="36" spans="1:21" ht="15.75" customHeight="1" thickBo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63"/>
      <c r="L36" s="156" t="s">
        <v>11</v>
      </c>
      <c r="M36" s="157"/>
      <c r="N36" s="157"/>
      <c r="O36" s="150">
        <f>O34+O35</f>
        <v>558729.675</v>
      </c>
      <c r="P36" s="151"/>
      <c r="Q36" s="151"/>
      <c r="R36" s="152"/>
      <c r="U36" s="17"/>
    </row>
    <row r="37" spans="1:18" ht="9.95" customHeight="1" thickBo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ht="15.75" customHeight="1" thickBot="1">
      <c r="A38" s="153"/>
      <c r="B38" s="153"/>
      <c r="C38" s="153"/>
      <c r="D38" s="153"/>
      <c r="E38" s="153"/>
      <c r="F38" s="153"/>
      <c r="G38" s="153"/>
      <c r="H38" s="162"/>
      <c r="I38" s="153"/>
      <c r="J38" s="153"/>
      <c r="K38" s="163"/>
      <c r="L38" s="158" t="s">
        <v>19</v>
      </c>
      <c r="M38" s="159"/>
      <c r="N38" s="160"/>
      <c r="O38" s="144">
        <v>400000</v>
      </c>
      <c r="P38" s="145"/>
      <c r="Q38" s="145"/>
      <c r="R38" s="146"/>
    </row>
    <row r="39" spans="1:18" ht="16.5" customHeight="1" thickBo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63"/>
      <c r="L39" s="158" t="s">
        <v>20</v>
      </c>
      <c r="M39" s="159"/>
      <c r="N39" s="160"/>
      <c r="O39" s="169">
        <f>O36-O38</f>
        <v>158729.67500000005</v>
      </c>
      <c r="P39" s="170"/>
      <c r="Q39" s="170"/>
      <c r="R39" s="171"/>
    </row>
    <row r="40" spans="1:18" ht="9.9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9.9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ht="15" customHeight="1">
      <c r="A42" s="133" t="s">
        <v>47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18" ht="9.9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1:18" ht="15" customHeight="1">
      <c r="A44" s="133" t="s">
        <v>44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1:18" ht="15" customHeight="1">
      <c r="A45" s="133" t="s">
        <v>28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1:18" ht="15">
      <c r="A46" s="133" t="s">
        <v>46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18" ht="15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ht="15" customHeight="1">
      <c r="A48" s="133" t="s">
        <v>45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1:18" ht="15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ht="15">
      <c r="I50" s="199" t="s">
        <v>48</v>
      </c>
    </row>
    <row r="51" ht="15">
      <c r="I51" s="199" t="s">
        <v>49</v>
      </c>
    </row>
    <row r="52" ht="15">
      <c r="I52" s="199" t="s">
        <v>50</v>
      </c>
    </row>
  </sheetData>
  <mergeCells count="126">
    <mergeCell ref="O30:R30"/>
    <mergeCell ref="A29:A30"/>
    <mergeCell ref="O13:O14"/>
    <mergeCell ref="P13:P14"/>
    <mergeCell ref="Q13:Q14"/>
    <mergeCell ref="O15:O16"/>
    <mergeCell ref="P15:P16"/>
    <mergeCell ref="Q15:Q16"/>
    <mergeCell ref="R13:R14"/>
    <mergeCell ref="R15:R16"/>
    <mergeCell ref="A20:R20"/>
    <mergeCell ref="C18:D18"/>
    <mergeCell ref="I15:I16"/>
    <mergeCell ref="J15:J16"/>
    <mergeCell ref="K15:K16"/>
    <mergeCell ref="L15:L16"/>
    <mergeCell ref="M15:M16"/>
    <mergeCell ref="B27:H28"/>
    <mergeCell ref="B29:H30"/>
    <mergeCell ref="L34:N34"/>
    <mergeCell ref="L21:N22"/>
    <mergeCell ref="O31:R31"/>
    <mergeCell ref="O29:R29"/>
    <mergeCell ref="I31:K31"/>
    <mergeCell ref="O38:R38"/>
    <mergeCell ref="O39:R39"/>
    <mergeCell ref="A37:R37"/>
    <mergeCell ref="A33:H33"/>
    <mergeCell ref="L33:N33"/>
    <mergeCell ref="O27:R27"/>
    <mergeCell ref="I28:K28"/>
    <mergeCell ref="O28:R28"/>
    <mergeCell ref="A27:A28"/>
    <mergeCell ref="I27:K27"/>
    <mergeCell ref="O25:R25"/>
    <mergeCell ref="I26:K26"/>
    <mergeCell ref="O26:R26"/>
    <mergeCell ref="A25:A26"/>
    <mergeCell ref="I25:K25"/>
    <mergeCell ref="A21:A22"/>
    <mergeCell ref="F21:H22"/>
    <mergeCell ref="B23:H24"/>
    <mergeCell ref="B25:H26"/>
    <mergeCell ref="A49:R49"/>
    <mergeCell ref="I32:K32"/>
    <mergeCell ref="I33:K33"/>
    <mergeCell ref="O32:R32"/>
    <mergeCell ref="O33:R33"/>
    <mergeCell ref="A42:R42"/>
    <mergeCell ref="A43:R43"/>
    <mergeCell ref="O34:R34"/>
    <mergeCell ref="O35:R35"/>
    <mergeCell ref="O36:R36"/>
    <mergeCell ref="A40:R40"/>
    <mergeCell ref="A47:R47"/>
    <mergeCell ref="A48:R48"/>
    <mergeCell ref="L32:N32"/>
    <mergeCell ref="A44:R44"/>
    <mergeCell ref="A45:R45"/>
    <mergeCell ref="A46:R46"/>
    <mergeCell ref="L35:N35"/>
    <mergeCell ref="L36:N36"/>
    <mergeCell ref="L38:N38"/>
    <mergeCell ref="L39:N39"/>
    <mergeCell ref="A34:K36"/>
    <mergeCell ref="A38:K39"/>
    <mergeCell ref="A41:R41"/>
    <mergeCell ref="A1:Q1"/>
    <mergeCell ref="A2:R2"/>
    <mergeCell ref="A3:H3"/>
    <mergeCell ref="I3:K3"/>
    <mergeCell ref="O23:R23"/>
    <mergeCell ref="I24:K24"/>
    <mergeCell ref="O24:R24"/>
    <mergeCell ref="A23:A24"/>
    <mergeCell ref="I23:K23"/>
    <mergeCell ref="A13:A14"/>
    <mergeCell ref="B13:B14"/>
    <mergeCell ref="A15:A16"/>
    <mergeCell ref="B15:B16"/>
    <mergeCell ref="C17:D17"/>
    <mergeCell ref="I21:K22"/>
    <mergeCell ref="O21:R22"/>
    <mergeCell ref="A8:R8"/>
    <mergeCell ref="B9:B10"/>
    <mergeCell ref="A9:A10"/>
    <mergeCell ref="A7:R7"/>
    <mergeCell ref="B21:E22"/>
    <mergeCell ref="C9:K9"/>
    <mergeCell ref="O9:Q9"/>
    <mergeCell ref="A19:R19"/>
    <mergeCell ref="L3:M3"/>
    <mergeCell ref="A4:H4"/>
    <mergeCell ref="I4:R4"/>
    <mergeCell ref="A5:H5"/>
    <mergeCell ref="I5:R5"/>
    <mergeCell ref="A6:H6"/>
    <mergeCell ref="I6:R6"/>
    <mergeCell ref="C13:D14"/>
    <mergeCell ref="E13:E14"/>
    <mergeCell ref="F13:F14"/>
    <mergeCell ref="G13:G14"/>
    <mergeCell ref="C10:D10"/>
    <mergeCell ref="C12:D12"/>
    <mergeCell ref="O3:R3"/>
    <mergeCell ref="A31:H31"/>
    <mergeCell ref="C11:F11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N15:N16"/>
    <mergeCell ref="G12:H12"/>
    <mergeCell ref="G15:G16"/>
    <mergeCell ref="H13:H14"/>
    <mergeCell ref="H15:H16"/>
    <mergeCell ref="C15:D16"/>
    <mergeCell ref="E15:E16"/>
    <mergeCell ref="F15:F16"/>
    <mergeCell ref="I29:K29"/>
    <mergeCell ref="I30:K30"/>
  </mergeCells>
  <printOptions horizontalCentered="1"/>
  <pageMargins left="0.31496062992125984" right="0.31496062992125984" top="1.1811023622047245" bottom="0.1968503937007874" header="0.31496062992125984" footer="0.31496062992125984"/>
  <pageSetup fitToHeight="1" fitToWidth="1" horizontalDpi="600" verticalDpi="600" orientation="landscape" paperSize="9" scale="55" r:id="rId4"/>
  <headerFooter>
    <oddHeader>&amp;L&amp;G&amp;C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Ribeiro Keunecke</dc:creator>
  <cp:keywords/>
  <dc:description/>
  <cp:lastModifiedBy>ENG VERONICA</cp:lastModifiedBy>
  <cp:lastPrinted>2022-02-11T11:01:05Z</cp:lastPrinted>
  <dcterms:created xsi:type="dcterms:W3CDTF">2021-05-04T22:27:17Z</dcterms:created>
  <dcterms:modified xsi:type="dcterms:W3CDTF">2022-02-11T11:01:09Z</dcterms:modified>
  <cp:category/>
  <cp:version/>
  <cp:contentType/>
  <cp:contentStatus/>
</cp:coreProperties>
</file>