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940" windowHeight="9735" activeTab="0"/>
  </bookViews>
  <sheets>
    <sheet name="Planilha1" sheetId="1" r:id="rId1"/>
    <sheet name="MEMÓRIA" sheetId="3" r:id="rId2"/>
  </sheets>
  <externalReferences>
    <externalReference r:id="rId5"/>
    <externalReference r:id="rId6"/>
  </externalReferences>
  <definedNames>
    <definedName name="_xlnm.Print_Area" localSheetId="1">'MEMÓRIA'!$A$1:$E$54</definedName>
    <definedName name="_xlnm.Print_Area" localSheetId="0">'Planilha1'!$A$1:$I$37</definedName>
    <definedName name="brasao">INDEX('[1]INFO'!$B$47:$D$76,'[1]INFO'!$F$47,3)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<sst xmlns="http://schemas.openxmlformats.org/spreadsheetml/2006/main" count="253" uniqueCount="168">
  <si>
    <t>DATA BASE: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</si>
  <si>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</si>
  <si>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</si>
  <si>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</si>
  <si>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</si>
  <si>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</si>
  <si>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</si>
  <si>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</si>
  <si>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</si>
  <si>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</si>
  <si>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</si>
  <si>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UNID.</t>
  </si>
  <si>
    <t>QUANT.</t>
  </si>
  <si>
    <t>KG</t>
  </si>
  <si>
    <t>2.1</t>
  </si>
  <si>
    <t>2.2</t>
  </si>
  <si>
    <t>2.3</t>
  </si>
  <si>
    <t>2.4</t>
  </si>
  <si>
    <t>M2</t>
  </si>
  <si>
    <t>M3</t>
  </si>
  <si>
    <t>3.</t>
  </si>
  <si>
    <t>3.1</t>
  </si>
  <si>
    <t>3.2</t>
  </si>
  <si>
    <t>Emboço comum</t>
  </si>
  <si>
    <t>Chapisco</t>
  </si>
  <si>
    <t>Reboco</t>
  </si>
  <si>
    <t>4.</t>
  </si>
  <si>
    <t>4.1</t>
  </si>
  <si>
    <t>4.2</t>
  </si>
  <si>
    <t>Alvenaria de bloco cerâmico de vedação, uso revestido, de 14 cm</t>
  </si>
  <si>
    <t>7.</t>
  </si>
  <si>
    <t>7.1</t>
  </si>
  <si>
    <t>COBERTURA</t>
  </si>
  <si>
    <t>REFERÊNCIA:</t>
  </si>
  <si>
    <t>INFRAESTRUTURA</t>
  </si>
  <si>
    <t>Escavação manual em solo de 1ª e 2ª categoria em vala ou cava até 1,5 m</t>
  </si>
  <si>
    <t>Lastro de pedra britada</t>
  </si>
  <si>
    <t>Concreto usinado, fck = 25,0 Mpa</t>
  </si>
  <si>
    <t>Forma em madeira comum para fundação</t>
  </si>
  <si>
    <t>Armadura em barra de aço CA-50 (A ou B) fyk= 500 Mpa</t>
  </si>
  <si>
    <t>SUPERESTRUTURA</t>
  </si>
  <si>
    <t>TOTAL GERAL COM BDI</t>
  </si>
  <si>
    <t>ALVARO FLORIAM GEBRAIEL BELLAZ</t>
  </si>
  <si>
    <t>CREA: 507.011.280-5</t>
  </si>
  <si>
    <t>SECRETÁRIO DE OBRAS E PLANEJAMENTO</t>
  </si>
  <si>
    <t>2.</t>
  </si>
  <si>
    <t>7.4</t>
  </si>
  <si>
    <t>7.5</t>
  </si>
  <si>
    <t>7.6</t>
  </si>
  <si>
    <t>REFERÊNCIA</t>
  </si>
  <si>
    <t>3.3</t>
  </si>
  <si>
    <t>7.8</t>
  </si>
  <si>
    <t>7.9</t>
  </si>
  <si>
    <t>7.10</t>
  </si>
  <si>
    <t>7.11</t>
  </si>
  <si>
    <t>PLANILHA ORÇAMENTÁRIA</t>
  </si>
  <si>
    <t>4.3</t>
  </si>
  <si>
    <t>1.</t>
  </si>
  <si>
    <t>1.1</t>
  </si>
  <si>
    <t>1.2</t>
  </si>
  <si>
    <t>1.3</t>
  </si>
  <si>
    <t>1.4</t>
  </si>
  <si>
    <t>1.5</t>
  </si>
  <si>
    <t>1.6</t>
  </si>
  <si>
    <t>4.4</t>
  </si>
  <si>
    <t>Cumeeira de barro emboçado tipos: plan, romana, italiana, francesa e paulistinha</t>
  </si>
  <si>
    <t>concreto * 100</t>
  </si>
  <si>
    <t>Estrutura de madeira tesourada para telha de barro ‐ vãos até 7,00 m</t>
  </si>
  <si>
    <t>Telha de barro tipo romana</t>
  </si>
  <si>
    <t>Testeira em tábua aparelhada, largura até 20cm</t>
  </si>
  <si>
    <t>TX</t>
  </si>
  <si>
    <t>área total terreno</t>
  </si>
  <si>
    <t>placa 2,00 x 1,50 m</t>
  </si>
  <si>
    <t>movimentação de terra para acerto do terreno                                estimado área terreno/2 * 0,20 m</t>
  </si>
  <si>
    <t>demolição de calçada esxistente 25,00 * 2,80 m</t>
  </si>
  <si>
    <t>SINAPI</t>
  </si>
  <si>
    <t>detalhes piso em mosaico</t>
  </si>
  <si>
    <t>ALVENARIA E REVESTIMENTOS</t>
  </si>
  <si>
    <t xml:space="preserve">Tinta látex em massa, inclusive preparo 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</si>
  <si>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</si>
  <si>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</si>
  <si>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</si>
  <si>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</si>
  <si>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</si>
  <si>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</si>
  <si>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</si>
  <si>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</si>
  <si>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</si>
  <si>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</si>
  <si>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</si>
  <si>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</si>
  <si>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</si>
  <si>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</si>
  <si>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4.4.1</t>
  </si>
  <si>
    <t>4.4.2</t>
  </si>
  <si>
    <t>4.4.3</t>
  </si>
  <si>
    <t>4.4.4</t>
  </si>
  <si>
    <t>15,00 M * 0,20 M * 0,30 M</t>
  </si>
  <si>
    <t>15,00 M * 0,20 * 0,05</t>
  </si>
  <si>
    <t>15,00 * 0,20* 2</t>
  </si>
  <si>
    <t>cocnreto* 100</t>
  </si>
  <si>
    <t>5 unidades * 3,00 m profund.</t>
  </si>
  <si>
    <t>pilares: 0,25 * 0,25 * 2,80 (h) * 5 unidades</t>
  </si>
  <si>
    <t>(0,25 * 4) * 2,80 * 5</t>
  </si>
  <si>
    <t xml:space="preserve">12,00 m * 0,40 (h) </t>
  </si>
  <si>
    <t>4,80 m2 * 2</t>
  </si>
  <si>
    <t>projeção horizontal da cobertura</t>
  </si>
  <si>
    <t>projeção horizontal + 8%</t>
  </si>
  <si>
    <t>Pilar quadrado não aparelhado 20 X 20 cm em macaranduba, angelim ou equivalente da região - bruta</t>
  </si>
  <si>
    <t>Viga não aparelhado 6 X 20 cm em macaranduba, angelim ou equivalente da região - bruta</t>
  </si>
  <si>
    <t>Viga não aparelhado 6 X 16 cm em macaranduba, angelim ou equivalente da região - bruta</t>
  </si>
  <si>
    <t>Recolocação de peças lineares em madeira com seção superior a 60 cm²</t>
  </si>
  <si>
    <t>Verniz em superfície de madeira</t>
  </si>
  <si>
    <t>3.4</t>
  </si>
  <si>
    <t>3.5</t>
  </si>
  <si>
    <t>3.6</t>
  </si>
  <si>
    <t>3.7</t>
  </si>
  <si>
    <t>4 pilares * 3,50 (h) * 2 pergolados</t>
  </si>
  <si>
    <t>concreto chumbamento dos pilares: 1,00 * 0,50 * 0,50 * 4 unidades * 2 pergolados</t>
  </si>
  <si>
    <t>escavação para chumbamento dos pilares: 1,00 * 0,50 * 0,50 * 4 unidades * 2 pergolados</t>
  </si>
  <si>
    <t>montagem da estrutura do pergolado</t>
  </si>
  <si>
    <t>13 vigas * 3,50 m * 2 pergolados</t>
  </si>
  <si>
    <t>2 vigas * 2,40 m * 2 pergolados</t>
  </si>
  <si>
    <t>(2,50 * 0,80 * 8) + (0,52 * 2,40 * 2 * 2 ) + (0,44*3,50*13*2)</t>
  </si>
  <si>
    <t>Centro de atividades em madeira rústica</t>
  </si>
  <si>
    <t>35.05.200</t>
  </si>
  <si>
    <t>Balanço duplo em madeira rústica</t>
  </si>
  <si>
    <t>35.05.210</t>
  </si>
  <si>
    <t>Gangorra dupla em madeira rústica</t>
  </si>
  <si>
    <t>35.05.220</t>
  </si>
  <si>
    <t>Gira‐gira em ferro com assento de madeira (8 lugares)</t>
  </si>
  <si>
    <t>35.05.240</t>
  </si>
  <si>
    <t>INSTALAÇÃO DE SIMULADOR DE REMO INDIVIDUAL, EM TUBO DE AÇO CARBONO - EQUIPAMENTO DE GINÁSTICA PARA ACADEMIA AO AR LIVRE / ACADEMIA DA TERCEIRA IDADE - ATI, INSTALADO SOBRE PISO DE CONCRETO EXISTENTE. AF_10/2021</t>
  </si>
  <si>
    <t>INSTALAÇÃO DE ROTAÇÃO DIAGONAL DUPLA, APARELHO TRIPLO, EM TUBO DE AÇO CARBONO - EQUIPAMENTO DE GINÁSTICA PARA ACADEMIA AO AR LIVRE / ACADEMIA DA TERCEIRA IDADE - ATI, INSTALADO SOBRE SOLO. AF_10/2021</t>
  </si>
  <si>
    <t xml:space="preserve">INSTALAÇÃO DE ROTAÇÃO VERTICAL DUPLO, EM TUBO DE AÇO CARBONO - EQUIPAMENTO DE GINÁSTICA PARA ACADEMIA AO AR LIVRE / ACADEMIA DA TERCEIRA IDADE - ATI, INSTALADO SOBRE SOLO. AF_10/2021
</t>
  </si>
  <si>
    <t>INSTALAÇÃO DE SURF DUPLO, EM TUBO DE AÇO CARBONO - EQUIPAMENTO DE GINÁSTICA PARA ACADEMIA AO AR LIVRE / ACADEMIA DA TERCEIRA IDADE - ATI, INSTALADO SOBRE SOLO. AF_10/2021</t>
  </si>
  <si>
    <t>INSTALAÇÃO DE ALONGADOR COM TRÊS ALTURAS, EM TUBO DE AÇO CARBONO - EQUIPAMENTO DE GINASTICA PARA ACADEMIA AO AR LIVRE / ACADEMIA DA TERCEIRA IDADE - ATI, INSTALADO SOBRE SOLO. AF_10/2021</t>
  </si>
  <si>
    <t>INSTALAÇÃO DE PRESSÃO DE PERNAS TRIPLO, EM TUBO DE AÇO CARBONO - EQUIPAMENTO DE GINÁSTICA PARA ACADEMIA AO AR LIVRE / ACADEMIA DA TERCEIRA IDADE - ATI, INSTALADO SOBRE SOLO. AF_10/2021</t>
  </si>
  <si>
    <t>INSTALAÇÃO DE SIMULADOR DE CAMINHADA TRIPLO, EM TUBO DE AÇO CARBONO -EQUIPAMENTO DE GINÁSTICA PARA ACADEMIA AO AR LIVRE / ACADEMIA DA TERCEIRA IDADE - ATI, INSTALADO SOBRE PISO DE CONCRETO EXISTENTE. AF_10/2021</t>
  </si>
  <si>
    <t>piso interno quiosque</t>
  </si>
  <si>
    <t>área piso concreto e piso mosaico portugues: 1573,33 + 164,12 m2</t>
  </si>
  <si>
    <t>área piso concreto 1573,33 * 0,07</t>
  </si>
  <si>
    <t>separação entre piso mosaico e grama</t>
  </si>
  <si>
    <t>Reaterro manual apiloado sem controle de compactação</t>
  </si>
  <si>
    <t>Cabo de cobre de 2,5 mm², isolamento 0,6/1 kV ‐ isolação em PVC 70°C</t>
  </si>
  <si>
    <t>Cabo de cobre de 4 mm², isolamento 0,6/1 kV ‐ isolação em PVC 70°C.</t>
  </si>
  <si>
    <t>Eletroduto de PVC rígido roscável de 3/4´ ‐ com acessórios</t>
  </si>
  <si>
    <t xml:space="preserve">ENTRADA DE ENERGIA ELÉTRICA, SUBTERRÂNEA, BIFÁSICA, COM CAIXA DE SOBREPOR, CABO DE 16 MM2 E DISJUNTOR DIN 50A </t>
  </si>
  <si>
    <t>0,50*0,15*138</t>
  </si>
  <si>
    <t>0,15*0,15*138</t>
  </si>
  <si>
    <t>0,35*0,15*138</t>
  </si>
  <si>
    <t>INSTALAÇÃO DE SIMULADOR DE CAVALGADA TRIPLO, EM TUBO DE AÇO CARBONO -EQUIPAMENTO DE GINÁSTICA PARA ACADEMIA AO AR LIVRE / ACADEMIA DA TERCE
 IRA IDADE - ATI, INSTALADO SOBRE PISO DE CONCRETO EXISTENTE. AF_10/2021</t>
  </si>
  <si>
    <t>INSTALAÇÃO DE PLACA ORIENTATIVA SOBRE EXERCÍCIOS, 2,00M X 1,00M, EM TUBO DE AÇO CARBONO - PARA ACADEMIA AO AR LIVRE / ACADEMIA DA TERCEIRA I
 DADE - ATI, INSTALADO SOBRE SOLO. AF_10/2021</t>
  </si>
  <si>
    <t>PLAYGROUND</t>
  </si>
  <si>
    <t>ACADEMIA AO AR LIVRE</t>
  </si>
  <si>
    <t>2.5</t>
  </si>
  <si>
    <t>2.6</t>
  </si>
  <si>
    <t>2.7</t>
  </si>
  <si>
    <t>2.8</t>
  </si>
  <si>
    <t>2.9</t>
  </si>
  <si>
    <t>OBRA:</t>
  </si>
  <si>
    <t>LOCAL:</t>
  </si>
  <si>
    <t>REVITALIZAÇÃO DE GINÁSIO POLIESPORTIVO - FORNECIMENTO E INSTALAÇÃO DE EQUIPAMENTOS</t>
  </si>
  <si>
    <t>BDI :</t>
  </si>
  <si>
    <t>RUA XV DE NOVEMBRO - JD. BANDEIRANTES</t>
  </si>
  <si>
    <t>Tietê, 29 de julho de 2023.</t>
  </si>
  <si>
    <t>CDHU VERSÃO 190 NÃO DESONERADO</t>
  </si>
  <si>
    <t>SINAPI MAIO/2023 NÃO DESONERADO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</si>
</sst>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CCCCCC"/>
      </right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3" borderId="1" xfId="20" applyFont="1" applyFill="1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>
      <alignment vertical="center"/>
    </xf>
    <xf numFmtId="44" fontId="10" fillId="3" borderId="1" xfId="20" applyFont="1" applyFill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0" fillId="0" borderId="0" xfId="0" applyAlignment="1">
      <alignment vertic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44" fontId="10" fillId="3" borderId="2" xfId="20" applyFont="1" applyFill="1" applyBorder="1" applyAlignment="1" applyProtection="1">
      <alignment horizontal="left" vertical="center" wrapText="1"/>
      <protection locked="0"/>
    </xf>
    <xf numFmtId="44" fontId="0" fillId="0" borderId="2" xfId="0" applyNumberFormat="1" applyBorder="1" applyAlignment="1">
      <alignment vertical="center"/>
    </xf>
    <xf numFmtId="44" fontId="10" fillId="3" borderId="2" xfId="20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wrapText="1"/>
    </xf>
    <xf numFmtId="2" fontId="0" fillId="0" borderId="2" xfId="0" applyNumberFormat="1" applyBorder="1"/>
    <xf numFmtId="0" fontId="13" fillId="0" borderId="5" xfId="0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2" borderId="3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164" fontId="14" fillId="2" borderId="7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12" fillId="2" borderId="1" xfId="0" applyNumberFormat="1" applyFont="1" applyFill="1" applyBorder="1"/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3" xfId="20" applyFont="1" applyFill="1" applyBorder="1" applyAlignment="1" applyProtection="1">
      <alignment horizontal="left" vertical="center" wrapText="1"/>
      <protection locked="0"/>
    </xf>
    <xf numFmtId="44" fontId="12" fillId="2" borderId="3" xfId="0" applyNumberFormat="1" applyFont="1" applyFill="1" applyBorder="1" applyAlignment="1">
      <alignment vertical="center"/>
    </xf>
    <xf numFmtId="44" fontId="11" fillId="2" borderId="7" xfId="20" applyFont="1" applyFill="1" applyBorder="1" applyAlignment="1" applyProtection="1">
      <alignment horizontal="righ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3" fillId="3" borderId="0" xfId="0" applyFont="1" applyFill="1" applyAlignment="1" applyProtection="1">
      <alignment horizontal="center" vertical="center"/>
      <protection/>
    </xf>
    <xf numFmtId="49" fontId="6" fillId="3" borderId="0" xfId="0" applyNumberFormat="1" applyFont="1" applyFill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horizontal="right" vertical="center"/>
      <protection/>
    </xf>
    <xf numFmtId="0" fontId="3" fillId="2" borderId="6" xfId="0" applyNumberFormat="1" applyFont="1" applyFill="1" applyBorder="1" applyAlignment="1" applyProtection="1">
      <alignment horizontal="left" vertical="center"/>
      <protection/>
    </xf>
    <xf numFmtId="4" fontId="2" fillId="2" borderId="7" xfId="0" applyNumberFormat="1" applyFont="1" applyFill="1" applyBorder="1" applyAlignment="1" applyProtection="1">
      <alignment vertical="center"/>
      <protection/>
    </xf>
    <xf numFmtId="0" fontId="7" fillId="3" borderId="0" xfId="0" applyNumberFormat="1" applyFont="1" applyFill="1" applyAlignment="1" applyProtection="1">
      <alignment vertical="center"/>
      <protection/>
    </xf>
    <xf numFmtId="49" fontId="7" fillId="3" borderId="0" xfId="0" applyNumberFormat="1" applyFont="1" applyFill="1" applyAlignment="1" applyProtection="1">
      <alignment horizontal="center" vertical="center"/>
      <protection/>
    </xf>
    <xf numFmtId="17" fontId="3" fillId="2" borderId="6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10" fontId="3" fillId="3" borderId="5" xfId="0" applyNumberFormat="1" applyFont="1" applyFill="1" applyBorder="1" applyAlignment="1" applyProtection="1">
      <alignment horizontal="center" vertical="center"/>
      <protection/>
    </xf>
    <xf numFmtId="17" fontId="3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 wrapText="1"/>
      <protection/>
    </xf>
    <xf numFmtId="0" fontId="0" fillId="0" borderId="3" xfId="0" applyBorder="1" applyAlignment="1">
      <alignment horizontal="center" vertical="center"/>
    </xf>
    <xf numFmtId="4" fontId="3" fillId="3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/>
    <xf numFmtId="0" fontId="0" fillId="2" borderId="2" xfId="0" applyFill="1" applyBorder="1" applyAlignment="1">
      <alignment wrapText="1"/>
    </xf>
    <xf numFmtId="2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horizontal="left" vertical="center"/>
    </xf>
    <xf numFmtId="0" fontId="12" fillId="0" borderId="0" xfId="0" applyFont="1"/>
    <xf numFmtId="1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/>
    </xf>
    <xf numFmtId="4" fontId="4" fillId="2" borderId="6" xfId="0" applyNumberFormat="1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101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19050</xdr:colOff>
      <xdr:row>0</xdr:row>
      <xdr:rowOff>38100</xdr:rowOff>
    </xdr:from>
    <xdr:to>
      <xdr:col>8</xdr:col>
      <xdr:colOff>228600</xdr:colOff>
      <xdr:row>7</xdr:row>
      <xdr:rowOff>142875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8100"/>
          <a:ext cx="8496300" cy="1590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54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1445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6-%20CONV&#202;NIOS\TABELAS%20DE%20PRE&#199;O\CPOS\CPOS%20181\COM%20DESONERA&#199;&#195;O\servicoscd_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onerado-181"/>
    </sheetNames>
    <sheetDataSet>
      <sheetData sheetId="0">
        <row r="669">
          <cell r="A669" t="str">
            <v>12.01.021</v>
          </cell>
          <cell r="B669" t="str">
            <v>Broca em concreto armado diâmetro de 20 cm - 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8"/>
  <sheetViews>
    <sheetView showGridLines="0" tabSelected="1" zoomScale="110" zoomScaleNormal="110" workbookViewId="0" topLeftCell="A28">
      <selection activeCell="H11" sqref="H11"/>
    </sheetView>
  </sheetViews>
  <sheetFormatPr defaultColWidth="9.140625" defaultRowHeight="15"/>
  <cols>
    <col min="1" max="1" width="9.140625" style="16" customWidth="1"/>
    <col min="2" max="2" width="10.8515625" style="20" bestFit="1" customWidth="1"/>
    <col min="3" max="3" width="10.8515625" style="20" customWidth="1"/>
    <col min="4" max="4" width="54.8515625" style="16" customWidth="1"/>
    <col min="5" max="5" width="9.140625" style="16" customWidth="1"/>
    <col min="6" max="6" width="9.140625" style="20" customWidth="1"/>
    <col min="7" max="7" width="14.57421875" style="16" customWidth="1"/>
    <col min="8" max="8" width="14.8515625" style="16" customWidth="1"/>
    <col min="9" max="9" width="16.421875" style="16" customWidth="1"/>
    <col min="11" max="11" width="12.28125" style="0" bestFit="1" customWidth="1"/>
  </cols>
  <sheetData>
    <row r="1" ht="15"/>
    <row r="2" ht="15"/>
    <row r="3" ht="15"/>
    <row r="4" ht="15"/>
    <row r="5" spans="1:10" ht="27" customHeight="1">
      <c r="A5" s="88"/>
      <c r="B5" s="80"/>
      <c r="C5" s="80"/>
      <c r="D5" s="89"/>
      <c r="E5" s="90"/>
      <c r="F5" s="80"/>
      <c r="G5" s="124"/>
      <c r="H5" s="91"/>
      <c r="I5" s="92"/>
      <c r="J5" s="45"/>
    </row>
    <row r="6" spans="1:10" ht="15">
      <c r="A6" s="88"/>
      <c r="B6" s="80"/>
      <c r="C6" s="80"/>
      <c r="D6" s="89"/>
      <c r="E6" s="90"/>
      <c r="F6" s="80"/>
      <c r="G6" s="124"/>
      <c r="H6" s="91"/>
      <c r="I6" s="93"/>
      <c r="J6" s="46"/>
    </row>
    <row r="7" spans="1:10" ht="15">
      <c r="A7" s="88"/>
      <c r="B7" s="80"/>
      <c r="C7" s="80"/>
      <c r="D7" s="89"/>
      <c r="E7" s="90"/>
      <c r="F7" s="80"/>
      <c r="G7" s="124"/>
      <c r="H7" s="94"/>
      <c r="I7" s="95"/>
      <c r="J7" s="47"/>
    </row>
    <row r="8" spans="1:10" s="109" customFormat="1" ht="41.25" customHeight="1">
      <c r="A8" s="125" t="s">
        <v>55</v>
      </c>
      <c r="B8" s="125"/>
      <c r="C8" s="125"/>
      <c r="D8" s="125"/>
      <c r="E8" s="125"/>
      <c r="F8" s="125"/>
      <c r="G8" s="125"/>
      <c r="H8" s="125"/>
      <c r="I8" s="125"/>
      <c r="J8" s="108"/>
    </row>
    <row r="9" spans="1:10" ht="15.75">
      <c r="A9" s="119" t="s">
        <v>160</v>
      </c>
      <c r="B9" s="120" t="s">
        <v>162</v>
      </c>
      <c r="C9" s="48"/>
      <c r="D9" s="48"/>
      <c r="E9" s="96"/>
      <c r="F9" s="81"/>
      <c r="G9" s="126" t="s">
        <v>33</v>
      </c>
      <c r="H9" s="97" t="s">
        <v>166</v>
      </c>
      <c r="I9" s="98"/>
      <c r="J9" s="27"/>
    </row>
    <row r="10" spans="1:10" ht="15">
      <c r="A10" s="119" t="s">
        <v>161</v>
      </c>
      <c r="B10" s="120" t="s">
        <v>164</v>
      </c>
      <c r="C10" s="48"/>
      <c r="D10" s="48"/>
      <c r="E10" s="99"/>
      <c r="F10" s="100"/>
      <c r="G10" s="126"/>
      <c r="H10" s="101" t="s">
        <v>167</v>
      </c>
      <c r="I10" s="98"/>
      <c r="J10" s="27"/>
    </row>
    <row r="11" spans="1:10" ht="15">
      <c r="A11" s="48"/>
      <c r="B11" s="120"/>
      <c r="C11" s="48"/>
      <c r="D11" s="48"/>
      <c r="E11" s="90"/>
      <c r="F11" s="102"/>
      <c r="G11" s="103" t="s">
        <v>163</v>
      </c>
      <c r="H11" s="104">
        <v>0.2034</v>
      </c>
      <c r="I11" s="90"/>
      <c r="J11" s="28"/>
    </row>
    <row r="12" spans="1:10" ht="15">
      <c r="A12" s="121"/>
      <c r="B12" s="122"/>
      <c r="C12" s="117"/>
      <c r="D12"/>
      <c r="E12" s="90"/>
      <c r="F12" s="102"/>
      <c r="G12" s="103" t="s">
        <v>0</v>
      </c>
      <c r="H12" s="105">
        <v>45108</v>
      </c>
      <c r="I12" s="90"/>
      <c r="J12" s="28"/>
    </row>
    <row r="14" spans="1:9" ht="15">
      <c r="A14" s="106" t="s">
        <v>1</v>
      </c>
      <c r="B14" s="82" t="s">
        <v>2</v>
      </c>
      <c r="C14" s="82" t="s">
        <v>49</v>
      </c>
      <c r="D14" s="106" t="s">
        <v>3</v>
      </c>
      <c r="E14" s="106" t="s">
        <v>4</v>
      </c>
      <c r="F14" s="82" t="s">
        <v>5</v>
      </c>
      <c r="G14" s="106" t="s">
        <v>6</v>
      </c>
      <c r="H14" s="106" t="s">
        <v>7</v>
      </c>
      <c r="I14" s="106" t="s">
        <v>8</v>
      </c>
    </row>
    <row r="15" spans="1:9" ht="31.5" customHeight="1">
      <c r="A15" s="67" t="s">
        <v>57</v>
      </c>
      <c r="B15" s="68"/>
      <c r="C15" s="68"/>
      <c r="D15" s="69" t="s">
        <v>153</v>
      </c>
      <c r="E15" s="70"/>
      <c r="F15" s="71"/>
      <c r="G15" s="72"/>
      <c r="H15" s="73"/>
      <c r="I15" s="74">
        <f>SUM(I16:I19)</f>
        <v>14651.03398</v>
      </c>
    </row>
    <row r="16" spans="1:9" ht="15.75" customHeight="1">
      <c r="A16" s="5" t="s">
        <v>58</v>
      </c>
      <c r="B16" s="18" t="s">
        <v>125</v>
      </c>
      <c r="C16" s="18" t="s">
        <v>9</v>
      </c>
      <c r="D16" s="1" t="s">
        <v>124</v>
      </c>
      <c r="E16" s="8" t="s">
        <v>11</v>
      </c>
      <c r="F16" s="9">
        <v>1</v>
      </c>
      <c r="G16" s="10">
        <v>5684.18</v>
      </c>
      <c r="H16" s="11">
        <f>G16*H11+G16</f>
        <v>6840.3422120000005</v>
      </c>
      <c r="I16" s="12">
        <f>H16*F16</f>
        <v>6840.3422120000005</v>
      </c>
    </row>
    <row r="17" spans="1:9" ht="15.75" customHeight="1">
      <c r="A17" s="5" t="s">
        <v>59</v>
      </c>
      <c r="B17" s="18" t="s">
        <v>127</v>
      </c>
      <c r="C17" s="18" t="s">
        <v>9</v>
      </c>
      <c r="D17" s="1" t="s">
        <v>126</v>
      </c>
      <c r="E17" s="8" t="s">
        <v>11</v>
      </c>
      <c r="F17" s="9">
        <v>1</v>
      </c>
      <c r="G17" s="10">
        <v>2293.21</v>
      </c>
      <c r="H17" s="11">
        <f>G17*H11+G17</f>
        <v>2759.648914</v>
      </c>
      <c r="I17" s="12">
        <f>H17*F17</f>
        <v>2759.648914</v>
      </c>
    </row>
    <row r="18" spans="1:9" ht="15">
      <c r="A18" s="5" t="s">
        <v>60</v>
      </c>
      <c r="B18" s="18" t="s">
        <v>129</v>
      </c>
      <c r="C18" s="18" t="s">
        <v>9</v>
      </c>
      <c r="D18" s="1" t="s">
        <v>128</v>
      </c>
      <c r="E18" s="8" t="s">
        <v>11</v>
      </c>
      <c r="F18" s="9">
        <v>1</v>
      </c>
      <c r="G18" s="10">
        <v>1644.15</v>
      </c>
      <c r="H18" s="11">
        <f>H11*G18+G18</f>
        <v>1978.57011</v>
      </c>
      <c r="I18" s="12">
        <f>F18*H18</f>
        <v>1978.57011</v>
      </c>
    </row>
    <row r="19" spans="1:9" ht="15">
      <c r="A19" s="5" t="s">
        <v>61</v>
      </c>
      <c r="B19" s="18" t="s">
        <v>131</v>
      </c>
      <c r="C19" s="18" t="s">
        <v>9</v>
      </c>
      <c r="D19" s="1" t="s">
        <v>130</v>
      </c>
      <c r="E19" s="8" t="s">
        <v>11</v>
      </c>
      <c r="F19" s="9">
        <v>1</v>
      </c>
      <c r="G19" s="10">
        <v>2553.16</v>
      </c>
      <c r="H19" s="11">
        <f>H11*G19+G19</f>
        <v>3072.4727439999997</v>
      </c>
      <c r="I19" s="12">
        <f>H19*F19</f>
        <v>3072.4727439999997</v>
      </c>
    </row>
    <row r="20" spans="1:9" ht="31.5" customHeight="1">
      <c r="A20" s="67" t="s">
        <v>45</v>
      </c>
      <c r="B20" s="68"/>
      <c r="C20" s="68"/>
      <c r="D20" s="69" t="s">
        <v>154</v>
      </c>
      <c r="E20" s="70"/>
      <c r="F20" s="71"/>
      <c r="G20" s="72"/>
      <c r="H20" s="73"/>
      <c r="I20" s="74">
        <f>SUM(I21:I29)</f>
        <v>34621.03579</v>
      </c>
    </row>
    <row r="21" spans="1:9" ht="62.25" customHeight="1">
      <c r="A21" s="5" t="s">
        <v>14</v>
      </c>
      <c r="B21" s="18">
        <v>103189</v>
      </c>
      <c r="C21" s="18" t="s">
        <v>75</v>
      </c>
      <c r="D21" s="3" t="s">
        <v>132</v>
      </c>
      <c r="E21" s="8" t="s">
        <v>11</v>
      </c>
      <c r="F21" s="9">
        <v>1</v>
      </c>
      <c r="G21" s="10">
        <v>2636.51</v>
      </c>
      <c r="H21" s="11">
        <f>H11*G21+G21</f>
        <v>3172.776134</v>
      </c>
      <c r="I21" s="12">
        <f>H21*F21</f>
        <v>3172.776134</v>
      </c>
    </row>
    <row r="22" spans="1:9" ht="60">
      <c r="A22" s="5" t="s">
        <v>15</v>
      </c>
      <c r="B22" s="18">
        <v>103192</v>
      </c>
      <c r="C22" s="18" t="s">
        <v>75</v>
      </c>
      <c r="D22" s="3" t="s">
        <v>133</v>
      </c>
      <c r="E22" s="8" t="s">
        <v>11</v>
      </c>
      <c r="F22" s="9">
        <v>1</v>
      </c>
      <c r="G22" s="10">
        <v>2538.13</v>
      </c>
      <c r="H22" s="11">
        <f>H11*G22+G22</f>
        <v>3054.385642</v>
      </c>
      <c r="I22" s="12">
        <f>H22*F22</f>
        <v>3054.385642</v>
      </c>
    </row>
    <row r="23" spans="1:9" ht="75">
      <c r="A23" s="5" t="s">
        <v>16</v>
      </c>
      <c r="B23" s="18">
        <v>103193</v>
      </c>
      <c r="C23" s="18" t="s">
        <v>75</v>
      </c>
      <c r="D23" s="3" t="s">
        <v>134</v>
      </c>
      <c r="E23" s="8" t="s">
        <v>11</v>
      </c>
      <c r="F23" s="9">
        <v>1</v>
      </c>
      <c r="G23" s="10">
        <v>1956.86</v>
      </c>
      <c r="H23" s="11">
        <f>H11*G23+G23</f>
        <v>2354.885324</v>
      </c>
      <c r="I23" s="12">
        <f>H23*F23</f>
        <v>2354.885324</v>
      </c>
    </row>
    <row r="24" spans="1:9" ht="60">
      <c r="A24" s="50" t="s">
        <v>17</v>
      </c>
      <c r="B24" s="18">
        <v>103194</v>
      </c>
      <c r="C24" s="18" t="s">
        <v>75</v>
      </c>
      <c r="D24" s="3" t="s">
        <v>135</v>
      </c>
      <c r="E24" s="8" t="s">
        <v>11</v>
      </c>
      <c r="F24" s="9">
        <v>1</v>
      </c>
      <c r="G24" s="10">
        <v>2814.83</v>
      </c>
      <c r="H24" s="11">
        <f>H11*G24+G24</f>
        <v>3387.366422</v>
      </c>
      <c r="I24" s="12">
        <f>H24*F24</f>
        <v>3387.366422</v>
      </c>
    </row>
    <row r="25" spans="1:9" ht="60">
      <c r="A25" s="50" t="s">
        <v>155</v>
      </c>
      <c r="B25" s="18">
        <v>103191</v>
      </c>
      <c r="C25" s="18" t="s">
        <v>75</v>
      </c>
      <c r="D25" s="3" t="s">
        <v>136</v>
      </c>
      <c r="E25" s="8" t="s">
        <v>11</v>
      </c>
      <c r="F25" s="9">
        <v>1</v>
      </c>
      <c r="G25" s="10">
        <v>2384.4</v>
      </c>
      <c r="H25" s="11">
        <f>H11*G25+G25</f>
        <v>2869.3869600000003</v>
      </c>
      <c r="I25" s="12">
        <f aca="true" t="shared" si="0" ref="I25:I26">H25*F25</f>
        <v>2869.3869600000003</v>
      </c>
    </row>
    <row r="26" spans="1:9" ht="60">
      <c r="A26" s="5" t="s">
        <v>156</v>
      </c>
      <c r="B26" s="18">
        <v>103190</v>
      </c>
      <c r="C26" s="18" t="s">
        <v>75</v>
      </c>
      <c r="D26" s="3" t="s">
        <v>137</v>
      </c>
      <c r="E26" s="8" t="s">
        <v>11</v>
      </c>
      <c r="F26" s="9">
        <v>1</v>
      </c>
      <c r="G26" s="23">
        <v>4090.25</v>
      </c>
      <c r="H26" s="24">
        <f>H11*G26+G26</f>
        <v>4922.2068500000005</v>
      </c>
      <c r="I26" s="25">
        <f t="shared" si="0"/>
        <v>4922.2068500000005</v>
      </c>
    </row>
    <row r="27" spans="1:9" ht="68.25" customHeight="1">
      <c r="A27" s="5" t="s">
        <v>157</v>
      </c>
      <c r="B27" s="18">
        <v>103187</v>
      </c>
      <c r="C27" s="18" t="s">
        <v>75</v>
      </c>
      <c r="D27" s="3" t="s">
        <v>138</v>
      </c>
      <c r="E27" s="8" t="s">
        <v>11</v>
      </c>
      <c r="F27" s="9">
        <v>1</v>
      </c>
      <c r="G27" s="10">
        <v>4892.77</v>
      </c>
      <c r="H27" s="11">
        <f>H11*G27+G27</f>
        <v>5887.959418</v>
      </c>
      <c r="I27" s="12">
        <f>H27*F27</f>
        <v>5887.959418</v>
      </c>
    </row>
    <row r="28" spans="1:9" ht="82.5" customHeight="1">
      <c r="A28" s="5" t="s">
        <v>158</v>
      </c>
      <c r="B28" s="118">
        <v>103188</v>
      </c>
      <c r="C28" s="118" t="s">
        <v>75</v>
      </c>
      <c r="D28" s="3" t="s">
        <v>151</v>
      </c>
      <c r="E28" s="8" t="s">
        <v>11</v>
      </c>
      <c r="F28" s="9">
        <v>1</v>
      </c>
      <c r="G28" s="10">
        <v>5255.06</v>
      </c>
      <c r="H28" s="11">
        <f>G28*H11+G28</f>
        <v>6323.939204</v>
      </c>
      <c r="I28" s="12">
        <f>H28*F28</f>
        <v>6323.939204</v>
      </c>
    </row>
    <row r="29" spans="1:9" ht="68.25" customHeight="1">
      <c r="A29" s="5" t="s">
        <v>159</v>
      </c>
      <c r="B29" s="118">
        <v>103195</v>
      </c>
      <c r="C29" s="118" t="s">
        <v>75</v>
      </c>
      <c r="D29" s="3" t="s">
        <v>152</v>
      </c>
      <c r="E29" s="8" t="s">
        <v>11</v>
      </c>
      <c r="F29" s="9">
        <v>1</v>
      </c>
      <c r="G29" s="10">
        <v>2200.54</v>
      </c>
      <c r="H29" s="11">
        <f>G29*H11+G29</f>
        <v>2648.129836</v>
      </c>
      <c r="I29" s="12">
        <f>H29*F29</f>
        <v>2648.129836</v>
      </c>
    </row>
    <row r="30" spans="1:9" ht="29.25" customHeight="1">
      <c r="A30" s="41"/>
      <c r="B30" s="42"/>
      <c r="C30" s="42"/>
      <c r="D30" s="43"/>
      <c r="E30" s="127" t="s">
        <v>41</v>
      </c>
      <c r="F30" s="127"/>
      <c r="G30" s="127"/>
      <c r="H30" s="127"/>
      <c r="I30" s="44">
        <f>I20+I15</f>
        <v>49272.06977</v>
      </c>
    </row>
    <row r="32" spans="5:9" ht="15">
      <c r="E32" s="123" t="s">
        <v>165</v>
      </c>
      <c r="F32" s="123"/>
      <c r="G32" s="123"/>
      <c r="H32" s="123"/>
      <c r="I32" s="123"/>
    </row>
    <row r="33" spans="5:9" ht="15">
      <c r="E33" s="20"/>
      <c r="G33" s="20"/>
      <c r="H33" s="20"/>
      <c r="I33" s="20"/>
    </row>
    <row r="35" spans="5:9" ht="15">
      <c r="E35" s="123" t="s">
        <v>42</v>
      </c>
      <c r="F35" s="123"/>
      <c r="G35" s="123"/>
      <c r="H35" s="123"/>
      <c r="I35" s="123"/>
    </row>
    <row r="36" spans="5:9" ht="15">
      <c r="E36" s="123" t="s">
        <v>43</v>
      </c>
      <c r="F36" s="123"/>
      <c r="G36" s="123"/>
      <c r="H36" s="123"/>
      <c r="I36" s="123"/>
    </row>
    <row r="37" spans="5:9" ht="15">
      <c r="E37" s="123" t="s">
        <v>44</v>
      </c>
      <c r="F37" s="123"/>
      <c r="G37" s="123"/>
      <c r="H37" s="123"/>
      <c r="I37" s="123"/>
    </row>
    <row r="38" spans="5:9" ht="15">
      <c r="E38" s="123"/>
      <c r="F38" s="123"/>
      <c r="G38" s="123"/>
      <c r="H38" s="123"/>
      <c r="I38" s="123"/>
    </row>
  </sheetData>
  <mergeCells count="9">
    <mergeCell ref="E36:I36"/>
    <mergeCell ref="E37:I37"/>
    <mergeCell ref="E38:I38"/>
    <mergeCell ref="E30:H30"/>
    <mergeCell ref="G5:G7"/>
    <mergeCell ref="G9:G10"/>
    <mergeCell ref="E32:I32"/>
    <mergeCell ref="E35:I35"/>
    <mergeCell ref="A8:I8"/>
  </mergeCells>
  <conditionalFormatting sqref="F18:G19 F26:G29 I16:I19 A16:A19 A21:A29 I21:I29 F21:G24">
    <cfRule type="expression" priority="419" dxfId="1">
      <formula>IF($L16="I",TRUE,FALSE)</formula>
    </cfRule>
    <cfRule type="expression" priority="420" dxfId="0">
      <formula>IF($L16="T",TRUE,FALSE)</formula>
    </cfRule>
  </conditionalFormatting>
  <conditionalFormatting sqref="A15 I15 E15:G15">
    <cfRule type="expression" priority="394" dxfId="1">
      <formula>IF($L15="I",TRUE,FALSE)</formula>
    </cfRule>
    <cfRule type="expression" priority="395" dxfId="0">
      <formula>IF($L15="T",TRUE,FALSE)</formula>
    </cfRule>
  </conditionalFormatting>
  <conditionalFormatting sqref="F25:G25">
    <cfRule type="expression" priority="201" dxfId="1">
      <formula>IF($L25="I",TRUE,FALSE)</formula>
    </cfRule>
    <cfRule type="expression" priority="202" dxfId="0">
      <formula>IF($L25="T",TRUE,FALSE)</formula>
    </cfRule>
  </conditionalFormatting>
  <conditionalFormatting sqref="F16:G17">
    <cfRule type="expression" priority="165" dxfId="1">
      <formula>IF($L16="I",TRUE,FALSE)</formula>
    </cfRule>
    <cfRule type="expression" priority="166" dxfId="0">
      <formula>IF($L16="T",TRUE,FALSE)</formula>
    </cfRule>
  </conditionalFormatting>
  <conditionalFormatting sqref="E16:E19">
    <cfRule type="expression" priority="31" dxfId="1">
      <formula>IF($L16="I",TRUE,FALSE)</formula>
    </cfRule>
    <cfRule type="expression" priority="32" dxfId="0">
      <formula>IF($L16="T",TRUE,FALSE)</formula>
    </cfRule>
  </conditionalFormatting>
  <conditionalFormatting sqref="E21:E29">
    <cfRule type="expression" priority="29" dxfId="1">
      <formula>IF($L21="I",TRUE,FALSE)</formula>
    </cfRule>
    <cfRule type="expression" priority="30" dxfId="0">
      <formula>IF($L21="T",TRUE,FALSE)</formula>
    </cfRule>
  </conditionalFormatting>
  <conditionalFormatting sqref="A20 I20 E20:G20">
    <cfRule type="expression" priority="1" dxfId="1">
      <formula>IF($L20="I",TRUE,FALSE)</formula>
    </cfRule>
    <cfRule type="expression" priority="2" dxfId="0">
      <formula>IF($L20="T",TRUE,FALSE)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="110" zoomScaleNormal="110" workbookViewId="0" topLeftCell="A1">
      <selection activeCell="E59" sqref="E59"/>
    </sheetView>
  </sheetViews>
  <sheetFormatPr defaultColWidth="9.140625" defaultRowHeight="15"/>
  <cols>
    <col min="2" max="2" width="57.00390625" style="0" customWidth="1"/>
    <col min="3" max="3" width="9.140625" style="48" customWidth="1"/>
    <col min="4" max="4" width="10.140625" style="60" customWidth="1"/>
    <col min="5" max="5" width="56.00390625" style="4" customWidth="1"/>
  </cols>
  <sheetData>
    <row r="1" spans="1:4" ht="15">
      <c r="A1" t="s">
        <v>1</v>
      </c>
      <c r="B1" t="s">
        <v>3</v>
      </c>
      <c r="C1" s="48" t="s">
        <v>11</v>
      </c>
      <c r="D1" s="60" t="s">
        <v>12</v>
      </c>
    </row>
    <row r="2" spans="1:5" ht="15">
      <c r="A2" s="65" t="s">
        <v>57</v>
      </c>
      <c r="B2" s="2" t="e">
        <f>Planilha1!#REF!</f>
        <v>#REF!</v>
      </c>
      <c r="C2" s="58"/>
      <c r="D2" s="61"/>
      <c r="E2" s="19"/>
    </row>
    <row r="3" spans="1:5" ht="15">
      <c r="A3" s="5" t="s">
        <v>58</v>
      </c>
      <c r="B3" s="4" t="e">
        <f>Planilha1!#REF!</f>
        <v>#REF!</v>
      </c>
      <c r="C3" s="8" t="s">
        <v>18</v>
      </c>
      <c r="D3" s="62">
        <v>4960</v>
      </c>
      <c r="E3" s="52" t="s">
        <v>71</v>
      </c>
    </row>
    <row r="4" spans="1:5" ht="25.5">
      <c r="A4" s="5" t="s">
        <v>59</v>
      </c>
      <c r="B4" s="5" t="e">
        <f>Planilha1!#REF!</f>
        <v>#REF!</v>
      </c>
      <c r="C4" s="86" t="s">
        <v>70</v>
      </c>
      <c r="D4" s="62">
        <v>1</v>
      </c>
      <c r="E4" s="52"/>
    </row>
    <row r="5" spans="1:5" ht="15">
      <c r="A5" s="50" t="s">
        <v>60</v>
      </c>
      <c r="B5" s="49" t="e">
        <f>Planilha1!#REF!</f>
        <v>#REF!</v>
      </c>
      <c r="C5" s="51" t="s">
        <v>11</v>
      </c>
      <c r="D5" s="62">
        <v>1</v>
      </c>
      <c r="E5" s="52"/>
    </row>
    <row r="6" spans="1:5" ht="15">
      <c r="A6" s="13" t="s">
        <v>61</v>
      </c>
      <c r="B6" s="7" t="e">
        <f>Planilha1!#REF!</f>
        <v>#REF!</v>
      </c>
      <c r="C6" s="8" t="s">
        <v>18</v>
      </c>
      <c r="D6" s="62">
        <v>3</v>
      </c>
      <c r="E6" s="52" t="s">
        <v>72</v>
      </c>
    </row>
    <row r="7" spans="1:5" ht="30">
      <c r="A7" s="56" t="s">
        <v>62</v>
      </c>
      <c r="B7" s="4" t="e">
        <f>Planilha1!#REF!</f>
        <v>#REF!</v>
      </c>
      <c r="C7" s="51" t="s">
        <v>19</v>
      </c>
      <c r="D7" s="63">
        <f>(D3/2)*0.2</f>
        <v>496</v>
      </c>
      <c r="E7" s="55" t="s">
        <v>73</v>
      </c>
    </row>
    <row r="8" spans="1:5" s="54" customFormat="1" ht="15">
      <c r="A8" s="53" t="s">
        <v>63</v>
      </c>
      <c r="B8" s="1" t="e">
        <f>Planilha1!#REF!</f>
        <v>#REF!</v>
      </c>
      <c r="C8" s="40" t="s">
        <v>19</v>
      </c>
      <c r="D8" s="62">
        <f>25*2.8*0.07</f>
        <v>4.9</v>
      </c>
      <c r="E8" s="52" t="s">
        <v>74</v>
      </c>
    </row>
    <row r="9" spans="1:5" s="54" customFormat="1" ht="15">
      <c r="A9" s="66" t="s">
        <v>45</v>
      </c>
      <c r="B9" s="2" t="e">
        <f>Planilha1!#REF!</f>
        <v>#REF!</v>
      </c>
      <c r="C9" s="58"/>
      <c r="D9" s="61"/>
      <c r="E9" s="19"/>
    </row>
    <row r="10" spans="1:5" s="54" customFormat="1" ht="30">
      <c r="A10" s="50" t="s">
        <v>14</v>
      </c>
      <c r="B10" s="7" t="e">
        <f>Planilha1!#REF!</f>
        <v>#REF!</v>
      </c>
      <c r="C10" s="30" t="s">
        <v>18</v>
      </c>
      <c r="D10" s="62">
        <f>1504.85+232.6</f>
        <v>1737.4499999999998</v>
      </c>
      <c r="E10" s="52" t="s">
        <v>140</v>
      </c>
    </row>
    <row r="11" spans="1:5" s="54" customFormat="1" ht="15">
      <c r="A11" s="50" t="s">
        <v>15</v>
      </c>
      <c r="B11" s="32" t="e">
        <f>Planilha1!#REF!</f>
        <v>#REF!</v>
      </c>
      <c r="C11" s="30" t="s">
        <v>19</v>
      </c>
      <c r="D11" s="62">
        <f>1573.33*0.07</f>
        <v>110.1331</v>
      </c>
      <c r="E11" s="52" t="s">
        <v>141</v>
      </c>
    </row>
    <row r="12" spans="1:5" s="54" customFormat="1" ht="30.75" customHeight="1">
      <c r="A12" s="50" t="s">
        <v>16</v>
      </c>
      <c r="B12" s="32" t="e">
        <f>Planilha1!#REF!</f>
        <v>#REF!</v>
      </c>
      <c r="C12" s="30" t="s">
        <v>18</v>
      </c>
      <c r="D12" s="62">
        <v>164.12</v>
      </c>
      <c r="E12" s="52" t="s">
        <v>76</v>
      </c>
    </row>
    <row r="13" spans="1:5" s="54" customFormat="1" ht="15" customHeight="1">
      <c r="A13" s="115"/>
      <c r="B13" s="116" t="e">
        <f>Planilha1!#REF!</f>
        <v>#REF!</v>
      </c>
      <c r="C13" s="30" t="s">
        <v>10</v>
      </c>
      <c r="D13" s="62">
        <f>28*2</f>
        <v>56</v>
      </c>
      <c r="E13" s="52" t="s">
        <v>142</v>
      </c>
    </row>
    <row r="14" spans="1:5" ht="15">
      <c r="A14" s="66" t="s">
        <v>20</v>
      </c>
      <c r="B14" s="15" t="e">
        <f>Planilha1!#REF!</f>
        <v>#REF!</v>
      </c>
      <c r="C14" s="59"/>
      <c r="D14" s="64"/>
      <c r="E14" s="76"/>
    </row>
    <row r="15" spans="1:5" ht="30">
      <c r="A15" s="5" t="s">
        <v>21</v>
      </c>
      <c r="B15" s="7" t="s">
        <v>35</v>
      </c>
      <c r="C15" s="30" t="s">
        <v>19</v>
      </c>
      <c r="D15" s="17">
        <f>1*0.5*0.5*4*2</f>
        <v>2</v>
      </c>
      <c r="E15" s="3" t="s">
        <v>119</v>
      </c>
    </row>
    <row r="16" spans="1:5" ht="30">
      <c r="A16" s="21" t="s">
        <v>22</v>
      </c>
      <c r="B16" s="29" t="s">
        <v>37</v>
      </c>
      <c r="C16" s="30" t="s">
        <v>19</v>
      </c>
      <c r="D16" s="17">
        <f>1*0.5*0.5*4*2</f>
        <v>2</v>
      </c>
      <c r="E16" s="3" t="s">
        <v>118</v>
      </c>
    </row>
    <row r="17" spans="1:5" ht="30">
      <c r="A17" s="5" t="s">
        <v>50</v>
      </c>
      <c r="B17" s="3" t="s">
        <v>108</v>
      </c>
      <c r="C17" s="22" t="s">
        <v>10</v>
      </c>
      <c r="D17" s="17">
        <f>4*3.5*2</f>
        <v>28</v>
      </c>
      <c r="E17" s="3" t="s">
        <v>117</v>
      </c>
    </row>
    <row r="18" spans="1:5" ht="30">
      <c r="A18" s="5" t="s">
        <v>113</v>
      </c>
      <c r="B18" s="3" t="s">
        <v>109</v>
      </c>
      <c r="C18" s="8" t="s">
        <v>10</v>
      </c>
      <c r="D18" s="35">
        <f>2*2.4*2</f>
        <v>9.6</v>
      </c>
      <c r="E18" s="34" t="s">
        <v>122</v>
      </c>
    </row>
    <row r="19" spans="1:5" ht="30">
      <c r="A19" s="21" t="s">
        <v>114</v>
      </c>
      <c r="B19" s="3" t="s">
        <v>110</v>
      </c>
      <c r="C19" s="22" t="s">
        <v>10</v>
      </c>
      <c r="D19" s="35">
        <f>13*3.5*2</f>
        <v>91</v>
      </c>
      <c r="E19" s="34" t="s">
        <v>121</v>
      </c>
    </row>
    <row r="20" spans="1:5" ht="30">
      <c r="A20" s="5" t="s">
        <v>115</v>
      </c>
      <c r="B20" s="3" t="s">
        <v>111</v>
      </c>
      <c r="C20" s="22" t="s">
        <v>10</v>
      </c>
      <c r="D20" s="35">
        <f>D19+D18+D17</f>
        <v>128.6</v>
      </c>
      <c r="E20" s="34" t="s">
        <v>120</v>
      </c>
    </row>
    <row r="21" spans="1:5" ht="15">
      <c r="A21" s="5" t="s">
        <v>116</v>
      </c>
      <c r="B21" t="s">
        <v>112</v>
      </c>
      <c r="C21" s="22" t="s">
        <v>10</v>
      </c>
      <c r="D21" s="35">
        <f>16+5+40.04</f>
        <v>61.04</v>
      </c>
      <c r="E21" s="34" t="s">
        <v>123</v>
      </c>
    </row>
    <row r="22" spans="1:5" ht="15">
      <c r="A22" s="67" t="s">
        <v>26</v>
      </c>
      <c r="B22" s="15" t="e">
        <f>Planilha1!#REF!</f>
        <v>#REF!</v>
      </c>
      <c r="C22" s="110"/>
      <c r="D22" s="111"/>
      <c r="E22" s="112"/>
    </row>
    <row r="23" spans="1:5" ht="18" customHeight="1">
      <c r="A23" s="67" t="s">
        <v>27</v>
      </c>
      <c r="B23" s="69" t="s">
        <v>34</v>
      </c>
      <c r="C23" s="70"/>
      <c r="D23" s="38"/>
      <c r="E23" s="77"/>
    </row>
    <row r="24" spans="1:5" ht="30">
      <c r="A24" s="5" t="s">
        <v>79</v>
      </c>
      <c r="B24" s="78" t="s">
        <v>35</v>
      </c>
      <c r="C24" s="36" t="s">
        <v>19</v>
      </c>
      <c r="D24" s="37">
        <f>15*0.2*0.3</f>
        <v>0.8999999999999999</v>
      </c>
      <c r="E24" s="31" t="s">
        <v>97</v>
      </c>
    </row>
    <row r="25" spans="1:5" ht="15">
      <c r="A25" s="5" t="s">
        <v>80</v>
      </c>
      <c r="B25" s="29" t="s">
        <v>36</v>
      </c>
      <c r="C25" s="30" t="s">
        <v>19</v>
      </c>
      <c r="D25" s="17">
        <f>15*0.2*0.05</f>
        <v>0.15000000000000002</v>
      </c>
      <c r="E25" s="3" t="s">
        <v>98</v>
      </c>
    </row>
    <row r="26" spans="1:5" ht="15">
      <c r="A26" s="57" t="s">
        <v>81</v>
      </c>
      <c r="B26" s="29" t="s">
        <v>37</v>
      </c>
      <c r="C26" s="30" t="s">
        <v>19</v>
      </c>
      <c r="D26" s="37">
        <f>15*0.2*0.3</f>
        <v>0.8999999999999999</v>
      </c>
      <c r="E26" s="31" t="s">
        <v>97</v>
      </c>
    </row>
    <row r="27" spans="1:5" ht="15">
      <c r="A27" s="26" t="s">
        <v>82</v>
      </c>
      <c r="B27" s="29" t="s">
        <v>38</v>
      </c>
      <c r="C27" s="30" t="s">
        <v>18</v>
      </c>
      <c r="D27" s="17">
        <f>15*0.2*2</f>
        <v>6</v>
      </c>
      <c r="E27" s="3" t="s">
        <v>99</v>
      </c>
    </row>
    <row r="28" spans="1:5" ht="15">
      <c r="A28" s="57" t="s">
        <v>83</v>
      </c>
      <c r="B28" s="29" t="s">
        <v>39</v>
      </c>
      <c r="C28" s="30" t="s">
        <v>13</v>
      </c>
      <c r="D28" s="17">
        <f>D26*100</f>
        <v>89.99999999999999</v>
      </c>
      <c r="E28" s="3" t="s">
        <v>100</v>
      </c>
    </row>
    <row r="29" spans="1:5" ht="15">
      <c r="A29" s="26" t="s">
        <v>84</v>
      </c>
      <c r="B29" s="29" t="str">
        <f>'[2]desonerado-181'!$B$669</f>
        <v>Broca em concreto armado diâmetro de 20 cm - completa</v>
      </c>
      <c r="C29" s="30" t="s">
        <v>10</v>
      </c>
      <c r="D29" s="17">
        <f>5*3</f>
        <v>15</v>
      </c>
      <c r="E29" s="3" t="s">
        <v>101</v>
      </c>
    </row>
    <row r="30" spans="1:5" ht="15">
      <c r="A30" s="67" t="s">
        <v>28</v>
      </c>
      <c r="B30" s="69" t="s">
        <v>40</v>
      </c>
      <c r="C30" s="70"/>
      <c r="D30" s="61"/>
      <c r="E30" s="19"/>
    </row>
    <row r="31" spans="1:5" ht="15">
      <c r="A31" s="5" t="s">
        <v>85</v>
      </c>
      <c r="B31" s="29" t="s">
        <v>37</v>
      </c>
      <c r="C31" s="30" t="s">
        <v>19</v>
      </c>
      <c r="D31" s="17">
        <f>0.25*0.25*2.8*5</f>
        <v>0.875</v>
      </c>
      <c r="E31" s="3" t="s">
        <v>102</v>
      </c>
    </row>
    <row r="32" spans="1:5" ht="15">
      <c r="A32" s="5" t="s">
        <v>86</v>
      </c>
      <c r="B32" s="29" t="s">
        <v>38</v>
      </c>
      <c r="C32" s="30" t="s">
        <v>18</v>
      </c>
      <c r="D32" s="62">
        <f>(0.25*4)*2.8*5</f>
        <v>14</v>
      </c>
      <c r="E32" s="52" t="s">
        <v>103</v>
      </c>
    </row>
    <row r="33" spans="1:5" ht="19.5" customHeight="1">
      <c r="A33" s="5" t="s">
        <v>87</v>
      </c>
      <c r="B33" s="29" t="s">
        <v>39</v>
      </c>
      <c r="C33" s="30" t="s">
        <v>13</v>
      </c>
      <c r="D33" s="83">
        <f>D31*100</f>
        <v>87.5</v>
      </c>
      <c r="E33" s="84" t="s">
        <v>66</v>
      </c>
    </row>
    <row r="34" spans="1:5" ht="15">
      <c r="A34" s="67" t="s">
        <v>56</v>
      </c>
      <c r="B34" s="69" t="s">
        <v>77</v>
      </c>
      <c r="C34" s="70"/>
      <c r="D34" s="113"/>
      <c r="E34" s="114"/>
    </row>
    <row r="35" spans="1:5" s="16" customFormat="1" ht="30">
      <c r="A35" s="5" t="s">
        <v>88</v>
      </c>
      <c r="B35" s="7" t="s">
        <v>29</v>
      </c>
      <c r="C35" s="8" t="s">
        <v>18</v>
      </c>
      <c r="D35" s="79">
        <f>12*0.4</f>
        <v>4.800000000000001</v>
      </c>
      <c r="E35" s="7" t="s">
        <v>104</v>
      </c>
    </row>
    <row r="36" spans="1:5" ht="35.25" customHeight="1">
      <c r="A36" s="5" t="s">
        <v>89</v>
      </c>
      <c r="B36" s="6" t="s">
        <v>24</v>
      </c>
      <c r="C36" s="8" t="s">
        <v>18</v>
      </c>
      <c r="D36" s="83">
        <f>4.8*2</f>
        <v>9.6</v>
      </c>
      <c r="E36" s="85" t="s">
        <v>105</v>
      </c>
    </row>
    <row r="37" spans="1:5" ht="15">
      <c r="A37" s="5" t="s">
        <v>90</v>
      </c>
      <c r="B37" s="6" t="s">
        <v>23</v>
      </c>
      <c r="C37" s="8" t="s">
        <v>18</v>
      </c>
      <c r="D37" s="83">
        <f aca="true" t="shared" si="0" ref="D37:D39">4.8*2</f>
        <v>9.6</v>
      </c>
      <c r="E37" s="85" t="s">
        <v>105</v>
      </c>
    </row>
    <row r="38" spans="1:5" ht="15">
      <c r="A38" s="5" t="s">
        <v>91</v>
      </c>
      <c r="B38" s="33" t="s">
        <v>25</v>
      </c>
      <c r="C38" s="51" t="s">
        <v>18</v>
      </c>
      <c r="D38" s="83">
        <f t="shared" si="0"/>
        <v>9.6</v>
      </c>
      <c r="E38" s="85" t="s">
        <v>105</v>
      </c>
    </row>
    <row r="39" spans="1:5" ht="15">
      <c r="A39" s="75" t="s">
        <v>92</v>
      </c>
      <c r="B39" s="32" t="s">
        <v>78</v>
      </c>
      <c r="C39" s="18" t="s">
        <v>18</v>
      </c>
      <c r="D39" s="83">
        <f t="shared" si="0"/>
        <v>9.6</v>
      </c>
      <c r="E39" s="85" t="s">
        <v>105</v>
      </c>
    </row>
    <row r="40" spans="1:5" ht="24.75" customHeight="1">
      <c r="A40" s="75"/>
      <c r="B40" s="29" t="e">
        <f>Planilha1!#REF!</f>
        <v>#REF!</v>
      </c>
      <c r="C40" s="107" t="s">
        <v>18</v>
      </c>
      <c r="D40" s="83">
        <v>23.4</v>
      </c>
      <c r="E40" s="85" t="s">
        <v>139</v>
      </c>
    </row>
    <row r="41" spans="1:5" ht="15">
      <c r="A41" s="67" t="s">
        <v>64</v>
      </c>
      <c r="B41" s="69" t="s">
        <v>32</v>
      </c>
      <c r="C41" s="70"/>
      <c r="D41" s="61"/>
      <c r="E41" s="19"/>
    </row>
    <row r="42" spans="1:5" ht="30">
      <c r="A42" s="5" t="s">
        <v>93</v>
      </c>
      <c r="B42" s="7" t="s">
        <v>67</v>
      </c>
      <c r="C42" s="39" t="s">
        <v>18</v>
      </c>
      <c r="D42" s="17">
        <v>35.43</v>
      </c>
      <c r="E42" s="3" t="s">
        <v>106</v>
      </c>
    </row>
    <row r="43" spans="1:5" ht="15">
      <c r="A43" s="5" t="s">
        <v>94</v>
      </c>
      <c r="B43" s="16" t="s">
        <v>68</v>
      </c>
      <c r="C43" s="39" t="s">
        <v>18</v>
      </c>
      <c r="D43" s="17">
        <f>8/100*D42+D42</f>
        <v>38.2644</v>
      </c>
      <c r="E43" s="3" t="s">
        <v>107</v>
      </c>
    </row>
    <row r="44" spans="1:5" ht="30">
      <c r="A44" s="5" t="s">
        <v>95</v>
      </c>
      <c r="B44" s="7" t="s">
        <v>65</v>
      </c>
      <c r="C44" s="39" t="s">
        <v>10</v>
      </c>
      <c r="D44" s="17">
        <f>3.7*5</f>
        <v>18.5</v>
      </c>
      <c r="E44" s="3"/>
    </row>
    <row r="45" spans="1:5" ht="15">
      <c r="A45" s="5" t="s">
        <v>96</v>
      </c>
      <c r="B45" s="16" t="s">
        <v>69</v>
      </c>
      <c r="C45" s="39" t="s">
        <v>10</v>
      </c>
      <c r="D45" s="17">
        <v>15</v>
      </c>
      <c r="E45" s="3"/>
    </row>
    <row r="46" spans="1:5" ht="24.75" customHeight="1">
      <c r="A46" s="67" t="s">
        <v>30</v>
      </c>
      <c r="B46" s="14" t="e">
        <f>Planilha1!#REF!</f>
        <v>#REF!</v>
      </c>
      <c r="C46" s="58"/>
      <c r="D46" s="61"/>
      <c r="E46" s="19"/>
    </row>
    <row r="47" spans="1:5" ht="15">
      <c r="A47" s="5" t="s">
        <v>31</v>
      </c>
      <c r="B47" s="3" t="e">
        <f>Planilha1!#REF!</f>
        <v>#REF!</v>
      </c>
      <c r="C47" s="8" t="s">
        <v>11</v>
      </c>
      <c r="D47" s="17">
        <v>56</v>
      </c>
      <c r="E47" s="3"/>
    </row>
    <row r="48" spans="1:5" ht="45">
      <c r="A48" s="5" t="s">
        <v>46</v>
      </c>
      <c r="B48" s="4" t="s">
        <v>147</v>
      </c>
      <c r="C48" s="22" t="s">
        <v>11</v>
      </c>
      <c r="D48" s="17">
        <v>1</v>
      </c>
      <c r="E48" s="3"/>
    </row>
    <row r="49" spans="1:5" ht="30">
      <c r="A49" s="5" t="s">
        <v>47</v>
      </c>
      <c r="B49" s="7" t="s">
        <v>35</v>
      </c>
      <c r="C49" s="30" t="s">
        <v>19</v>
      </c>
      <c r="D49" s="79">
        <f>138*0.5*0.15</f>
        <v>10.35</v>
      </c>
      <c r="E49" s="87" t="s">
        <v>148</v>
      </c>
    </row>
    <row r="50" spans="1:5" ht="15">
      <c r="A50" s="5" t="s">
        <v>48</v>
      </c>
      <c r="B50" s="29" t="s">
        <v>37</v>
      </c>
      <c r="C50" s="30" t="s">
        <v>19</v>
      </c>
      <c r="D50" s="79">
        <f>138*0.15*0.15</f>
        <v>3.105</v>
      </c>
      <c r="E50" s="87" t="s">
        <v>149</v>
      </c>
    </row>
    <row r="51" spans="1:5" ht="15">
      <c r="A51" s="5" t="s">
        <v>51</v>
      </c>
      <c r="B51" s="16" t="s">
        <v>143</v>
      </c>
      <c r="C51" s="8" t="s">
        <v>19</v>
      </c>
      <c r="D51" s="79">
        <f>138*0.35*0.15</f>
        <v>7.244999999999999</v>
      </c>
      <c r="E51" s="87" t="s">
        <v>150</v>
      </c>
    </row>
    <row r="52" spans="1:5" ht="30">
      <c r="A52" s="50" t="s">
        <v>52</v>
      </c>
      <c r="B52" s="3" t="s">
        <v>144</v>
      </c>
      <c r="C52" s="8" t="s">
        <v>10</v>
      </c>
      <c r="D52" s="17">
        <v>638</v>
      </c>
      <c r="E52" s="3"/>
    </row>
    <row r="53" spans="1:5" ht="30">
      <c r="A53" s="50" t="s">
        <v>53</v>
      </c>
      <c r="B53" s="3" t="s">
        <v>145</v>
      </c>
      <c r="C53" s="8" t="s">
        <v>10</v>
      </c>
      <c r="D53" s="17">
        <v>600</v>
      </c>
      <c r="E53" s="3"/>
    </row>
    <row r="54" spans="1:5" ht="15">
      <c r="A54" s="5" t="s">
        <v>54</v>
      </c>
      <c r="B54" s="1" t="s">
        <v>146</v>
      </c>
      <c r="C54" s="30" t="s">
        <v>10</v>
      </c>
      <c r="D54" s="17">
        <v>140</v>
      </c>
      <c r="E54" s="3"/>
    </row>
  </sheetData>
  <conditionalFormatting sqref="B2 B10:B13 A7:A13 C47 A47:A54">
    <cfRule type="expression" priority="336" dxfId="1">
      <formula>IF($L2="I",TRUE,FALSE)</formula>
    </cfRule>
    <cfRule type="expression" priority="336" dxfId="0">
      <formula>IF($L2="T",TRUE,FALSE)</formula>
    </cfRule>
  </conditionalFormatting>
  <conditionalFormatting sqref="B4">
    <cfRule type="expression" priority="263" dxfId="1">
      <formula>IF($L4="I",TRUE,FALSE)</formula>
    </cfRule>
    <cfRule type="expression" priority="264" dxfId="0">
      <formula>IF($L4="T",TRUE,FALSE)</formula>
    </cfRule>
  </conditionalFormatting>
  <conditionalFormatting sqref="B9">
    <cfRule type="expression" priority="259" dxfId="1">
      <formula>IF($L9="I",TRUE,FALSE)</formula>
    </cfRule>
  </conditionalFormatting>
  <conditionalFormatting sqref="A3">
    <cfRule type="expression" priority="149" dxfId="1">
      <formula>IF($L3="I",TRUE,FALSE)</formula>
    </cfRule>
    <cfRule type="expression" priority="150" dxfId="0">
      <formula>IF($L3="T",TRUE,FALSE)</formula>
    </cfRule>
  </conditionalFormatting>
  <conditionalFormatting sqref="A2 A4:A5">
    <cfRule type="expression" priority="165" dxfId="1">
      <formula>IF($L2="I",TRUE,FALSE)</formula>
    </cfRule>
    <cfRule type="expression" priority="166" dxfId="0">
      <formula>IF($L2="T",TRUE,FALSE)</formula>
    </cfRule>
  </conditionalFormatting>
  <conditionalFormatting sqref="A14">
    <cfRule type="expression" priority="159" dxfId="1">
      <formula>IF($L14="I",TRUE,FALSE)</formula>
    </cfRule>
    <cfRule type="expression" priority="160" dxfId="0">
      <formula>IF($L14="T",TRUE,FALSE)</formula>
    </cfRule>
  </conditionalFormatting>
  <conditionalFormatting sqref="A46">
    <cfRule type="expression" priority="155" dxfId="1">
      <formula>IF($L46="I",TRUE,FALSE)</formula>
    </cfRule>
    <cfRule type="expression" priority="156" dxfId="0">
      <formula>IF($L46="T",TRUE,FALSE)</formula>
    </cfRule>
  </conditionalFormatting>
  <conditionalFormatting sqref="A6">
    <cfRule type="expression" priority="147" dxfId="1">
      <formula>IF($L6="I",TRUE,FALSE)</formula>
    </cfRule>
    <cfRule type="expression" priority="148" dxfId="0">
      <formula>IF($L6="T",TRUE,FALSE)</formula>
    </cfRule>
  </conditionalFormatting>
  <conditionalFormatting sqref="C7 C4:C5">
    <cfRule type="expression" priority="73" dxfId="1">
      <formula>IF($L4="I",TRUE,FALSE)</formula>
    </cfRule>
    <cfRule type="expression" priority="74" dxfId="0">
      <formula>IF($L4="T",TRUE,FALSE)</formula>
    </cfRule>
  </conditionalFormatting>
  <conditionalFormatting sqref="C3">
    <cfRule type="expression" priority="71" dxfId="1">
      <formula>IF($L3="I",TRUE,FALSE)</formula>
    </cfRule>
    <cfRule type="expression" priority="72" dxfId="0">
      <formula>IF($L3="T",TRUE,FALSE)</formula>
    </cfRule>
  </conditionalFormatting>
  <conditionalFormatting sqref="C6">
    <cfRule type="expression" priority="69" dxfId="1">
      <formula>IF($L6="I",TRUE,FALSE)</formula>
    </cfRule>
    <cfRule type="expression" priority="70" dxfId="0">
      <formula>IF($L6="T",TRUE,FALSE)</formula>
    </cfRule>
  </conditionalFormatting>
  <conditionalFormatting sqref="C23">
    <cfRule type="expression" priority="67" dxfId="1">
      <formula>IF($L23="I",TRUE,FALSE)</formula>
    </cfRule>
    <cfRule type="expression" priority="68" dxfId="0">
      <formula>IF($L23="T",TRUE,FALSE)</formula>
    </cfRule>
  </conditionalFormatting>
  <conditionalFormatting sqref="C41">
    <cfRule type="expression" priority="65" dxfId="1">
      <formula>IF($L41="I",TRUE,FALSE)</formula>
    </cfRule>
    <cfRule type="expression" priority="66" dxfId="0">
      <formula>IF($L41="T",TRUE,FALSE)</formula>
    </cfRule>
  </conditionalFormatting>
  <conditionalFormatting sqref="B24">
    <cfRule type="expression" priority="63" dxfId="1">
      <formula>IF($L24="I",TRUE,FALSE)</formula>
    </cfRule>
    <cfRule type="expression" priority="64" dxfId="0">
      <formula>IF($L24="T",TRUE,FALSE)</formula>
    </cfRule>
  </conditionalFormatting>
  <conditionalFormatting sqref="B25:B26">
    <cfRule type="expression" priority="61" dxfId="1">
      <formula>IF($L25="I",TRUE,FALSE)</formula>
    </cfRule>
    <cfRule type="expression" priority="62" dxfId="0">
      <formula>IF($L25="T",TRUE,FALSE)</formula>
    </cfRule>
  </conditionalFormatting>
  <conditionalFormatting sqref="B27:B29">
    <cfRule type="expression" priority="59" dxfId="1">
      <formula>IF($L27="I",TRUE,FALSE)</formula>
    </cfRule>
    <cfRule type="expression" priority="60" dxfId="0">
      <formula>IF($L27="T",TRUE,FALSE)</formula>
    </cfRule>
  </conditionalFormatting>
  <conditionalFormatting sqref="C30">
    <cfRule type="expression" priority="57" dxfId="1">
      <formula>IF($L30="I",TRUE,FALSE)</formula>
    </cfRule>
    <cfRule type="expression" priority="58" dxfId="0">
      <formula>IF($L30="T",TRUE,FALSE)</formula>
    </cfRule>
  </conditionalFormatting>
  <conditionalFormatting sqref="C34">
    <cfRule type="expression" priority="51" dxfId="1">
      <formula>IF($L34="I",TRUE,FALSE)</formula>
    </cfRule>
    <cfRule type="expression" priority="52" dxfId="0">
      <formula>IF($L34="T",TRUE,FALSE)</formula>
    </cfRule>
  </conditionalFormatting>
  <conditionalFormatting sqref="B31">
    <cfRule type="expression" priority="55" dxfId="1">
      <formula>IF($L31="I",TRUE,FALSE)</formula>
    </cfRule>
    <cfRule type="expression" priority="56" dxfId="0">
      <formula>IF($L31="T",TRUE,FALSE)</formula>
    </cfRule>
  </conditionalFormatting>
  <conditionalFormatting sqref="B32:B33">
    <cfRule type="expression" priority="53" dxfId="1">
      <formula>IF($L32="I",TRUE,FALSE)</formula>
    </cfRule>
    <cfRule type="expression" priority="54" dxfId="0">
      <formula>IF($L32="T",TRUE,FALSE)</formula>
    </cfRule>
  </conditionalFormatting>
  <conditionalFormatting sqref="C36">
    <cfRule type="expression" priority="45" dxfId="1">
      <formula>IF($L36="I",TRUE,FALSE)</formula>
    </cfRule>
    <cfRule type="expression" priority="46" dxfId="0">
      <formula>IF($L36="T",TRUE,FALSE)</formula>
    </cfRule>
  </conditionalFormatting>
  <conditionalFormatting sqref="C37:C38">
    <cfRule type="expression" priority="47" dxfId="1">
      <formula>IF($L37="I",TRUE,FALSE)</formula>
    </cfRule>
    <cfRule type="expression" priority="48" dxfId="0">
      <formula>IF($L37="T",TRUE,FALSE)</formula>
    </cfRule>
  </conditionalFormatting>
  <conditionalFormatting sqref="C35">
    <cfRule type="expression" priority="49" dxfId="1">
      <formula>IF($L35="I",TRUE,FALSE)</formula>
    </cfRule>
    <cfRule type="expression" priority="50" dxfId="0">
      <formula>IF($L35="T",TRUE,FALSE)</formula>
    </cfRule>
  </conditionalFormatting>
  <conditionalFormatting sqref="A26:A29 A22:A24 A42:A45">
    <cfRule type="expression" priority="43" dxfId="1">
      <formula>IF($L22="I",TRUE,FALSE)</formula>
    </cfRule>
    <cfRule type="expression" priority="44" dxfId="0">
      <formula>IF($L22="T",TRUE,FALSE)</formula>
    </cfRule>
  </conditionalFormatting>
  <conditionalFormatting sqref="A25">
    <cfRule type="expression" priority="41" dxfId="1">
      <formula>IF($L25="I",TRUE,FALSE)</formula>
    </cfRule>
    <cfRule type="expression" priority="42" dxfId="0">
      <formula>IF($L25="T",TRUE,FALSE)</formula>
    </cfRule>
  </conditionalFormatting>
  <conditionalFormatting sqref="A41">
    <cfRule type="expression" priority="39" dxfId="1">
      <formula>IF($L41="I",TRUE,FALSE)</formula>
    </cfRule>
    <cfRule type="expression" priority="40" dxfId="0">
      <formula>IF($L41="T",TRUE,FALSE)</formula>
    </cfRule>
  </conditionalFormatting>
  <conditionalFormatting sqref="A37:A40">
    <cfRule type="expression" priority="37" dxfId="1">
      <formula>IF($L37="I",TRUE,FALSE)</formula>
    </cfRule>
    <cfRule type="expression" priority="38" dxfId="0">
      <formula>IF($L37="T",TRUE,FALSE)</formula>
    </cfRule>
  </conditionalFormatting>
  <conditionalFormatting sqref="A30">
    <cfRule type="expression" priority="35" dxfId="1">
      <formula>IF($L30="I",TRUE,FALSE)</formula>
    </cfRule>
    <cfRule type="expression" priority="36" dxfId="0">
      <formula>IF($L30="T",TRUE,FALSE)</formula>
    </cfRule>
  </conditionalFormatting>
  <conditionalFormatting sqref="A31:A32">
    <cfRule type="expression" priority="31" dxfId="1">
      <formula>IF($L31="I",TRUE,FALSE)</formula>
    </cfRule>
    <cfRule type="expression" priority="32" dxfId="0">
      <formula>IF($L31="T",TRUE,FALSE)</formula>
    </cfRule>
  </conditionalFormatting>
  <conditionalFormatting sqref="A33">
    <cfRule type="expression" priority="33" dxfId="1">
      <formula>IF($L33="I",TRUE,FALSE)</formula>
    </cfRule>
    <cfRule type="expression" priority="34" dxfId="0">
      <formula>IF($L33="T",TRUE,FALSE)</formula>
    </cfRule>
  </conditionalFormatting>
  <conditionalFormatting sqref="A34">
    <cfRule type="expression" priority="29" dxfId="1">
      <formula>IF($L34="I",TRUE,FALSE)</formula>
    </cfRule>
    <cfRule type="expression" priority="30" dxfId="0">
      <formula>IF($L34="T",TRUE,FALSE)</formula>
    </cfRule>
  </conditionalFormatting>
  <conditionalFormatting sqref="A35:A36">
    <cfRule type="expression" priority="27" dxfId="1">
      <formula>IF($L35="I",TRUE,FALSE)</formula>
    </cfRule>
    <cfRule type="expression" priority="28" dxfId="0">
      <formula>IF($L35="T",TRUE,FALSE)</formula>
    </cfRule>
  </conditionalFormatting>
  <conditionalFormatting sqref="B15">
    <cfRule type="expression" priority="25" dxfId="1">
      <formula>IF($L15="I",TRUE,FALSE)</formula>
    </cfRule>
    <cfRule type="expression" priority="26" dxfId="0">
      <formula>IF($L15="T",TRUE,FALSE)</formula>
    </cfRule>
  </conditionalFormatting>
  <conditionalFormatting sqref="B16">
    <cfRule type="expression" priority="23" dxfId="1">
      <formula>IF($L16="I",TRUE,FALSE)</formula>
    </cfRule>
    <cfRule type="expression" priority="24" dxfId="0">
      <formula>IF($L16="T",TRUE,FALSE)</formula>
    </cfRule>
  </conditionalFormatting>
  <conditionalFormatting sqref="A18:A20">
    <cfRule type="expression" priority="21" dxfId="1">
      <formula>IF($L18="I",TRUE,FALSE)</formula>
    </cfRule>
    <cfRule type="expression" priority="22" dxfId="0">
      <formula>IF($L18="T",TRUE,FALSE)</formula>
    </cfRule>
  </conditionalFormatting>
  <conditionalFormatting sqref="A15:A17">
    <cfRule type="expression" priority="19" dxfId="1">
      <formula>IF($L15="I",TRUE,FALSE)</formula>
    </cfRule>
    <cfRule type="expression" priority="20" dxfId="0">
      <formula>IF($L15="T",TRUE,FALSE)</formula>
    </cfRule>
  </conditionalFormatting>
  <conditionalFormatting sqref="A21">
    <cfRule type="expression" priority="17" dxfId="1">
      <formula>IF($L21="I",TRUE,FALSE)</formula>
    </cfRule>
    <cfRule type="expression" priority="18" dxfId="0">
      <formula>IF($L21="T",TRUE,FALSE)</formula>
    </cfRule>
  </conditionalFormatting>
  <conditionalFormatting sqref="C18:C19">
    <cfRule type="expression" priority="15" dxfId="1">
      <formula>IF($L18="I",TRUE,FALSE)</formula>
    </cfRule>
    <cfRule type="expression" priority="16" dxfId="0">
      <formula>IF($L18="T",TRUE,FALSE)</formula>
    </cfRule>
  </conditionalFormatting>
  <conditionalFormatting sqref="C20">
    <cfRule type="expression" priority="13" dxfId="1">
      <formula>IF($L20="I",TRUE,FALSE)</formula>
    </cfRule>
    <cfRule type="expression" priority="14" dxfId="0">
      <formula>IF($L20="T",TRUE,FALSE)</formula>
    </cfRule>
  </conditionalFormatting>
  <conditionalFormatting sqref="C17">
    <cfRule type="expression" priority="11" dxfId="1">
      <formula>IF($L17="I",TRUE,FALSE)</formula>
    </cfRule>
    <cfRule type="expression" priority="12" dxfId="0">
      <formula>IF($L17="T",TRUE,FALSE)</formula>
    </cfRule>
  </conditionalFormatting>
  <conditionalFormatting sqref="C21">
    <cfRule type="expression" priority="9" dxfId="1">
      <formula>IF($L21="I",TRUE,FALSE)</formula>
    </cfRule>
    <cfRule type="expression" priority="10" dxfId="0">
      <formula>IF($L21="T",TRUE,FALSE)</formula>
    </cfRule>
  </conditionalFormatting>
  <conditionalFormatting sqref="C48 C51:C53">
    <cfRule type="expression" priority="5" dxfId="1">
      <formula>IF($L48="I",TRUE,FALSE)</formula>
    </cfRule>
    <cfRule type="expression" priority="6" dxfId="0">
      <formula>IF($L48="T",TRUE,FALSE)</formula>
    </cfRule>
  </conditionalFormatting>
  <conditionalFormatting sqref="B49">
    <cfRule type="expression" priority="3" dxfId="1">
      <formula>IF($L49="I",TRUE,FALSE)</formula>
    </cfRule>
    <cfRule type="expression" priority="4" dxfId="0">
      <formula>IF($L49="T",TRUE,FALSE)</formula>
    </cfRule>
  </conditionalFormatting>
  <conditionalFormatting sqref="B50">
    <cfRule type="expression" priority="1" dxfId="1">
      <formula>IF($L50="I",TRUE,FALSE)</formula>
    </cfRule>
    <cfRule type="expression" priority="2" dxfId="0">
      <formula>IF($L50="T",TRUE,FALSE)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</cp:lastModifiedBy>
  <cp:lastPrinted>2023-07-28T12:54:11Z</cp:lastPrinted>
  <dcterms:created xsi:type="dcterms:W3CDTF">2022-07-04T16:22:37Z</dcterms:created>
  <dcterms:modified xsi:type="dcterms:W3CDTF">2023-09-21T18:00:51Z</dcterms:modified>
  <cp:category/>
  <cp:version/>
  <cp:contentType/>
  <cp:contentStatus/>
</cp:coreProperties>
</file>