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10035" activeTab="0"/>
  </bookViews>
  <sheets>
    <sheet name="Planilha Orçamentária" sheetId="1" r:id="rId1"/>
    <sheet name="Composições FDE" sheetId="7" r:id="rId2"/>
    <sheet name="Critério de medição" sheetId="4" r:id="rId3"/>
    <sheet name="BDI" sheetId="6" r:id="rId4"/>
    <sheet name="Cronograma" sheetId="2" r:id="rId5"/>
  </sheets>
  <definedNames>
    <definedName name="_xlnm._FilterDatabase" localSheetId="0" hidden="1">'Planilha Orçamentária'!$B$10:$J$56</definedName>
    <definedName name="_xlnm.Print_Area" localSheetId="2">'Critério de medição'!$A$1:$I$64</definedName>
    <definedName name="_xlnm.Print_Area" localSheetId="4">'Cronograma'!$A$1:$K$46</definedName>
    <definedName name="_xlnm.Print_Area" localSheetId="0">'Planilha Orçamentária'!$A$1:$J$70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<sst xmlns="http://schemas.openxmlformats.org/spreadsheetml/2006/main" count="435" uniqueCount="276">
  <si>
    <t>ITEM</t>
  </si>
  <si>
    <t>CÓDIGO</t>
  </si>
  <si>
    <t>UNID.</t>
  </si>
  <si>
    <t>QUANT.</t>
  </si>
  <si>
    <t>1.1</t>
  </si>
  <si>
    <t>m²</t>
  </si>
  <si>
    <t>2.1</t>
  </si>
  <si>
    <t>un</t>
  </si>
  <si>
    <t>2.2</t>
  </si>
  <si>
    <t>2.3</t>
  </si>
  <si>
    <t>2.5</t>
  </si>
  <si>
    <t>2.6</t>
  </si>
  <si>
    <t>m</t>
  </si>
  <si>
    <t>PLANILHA ORÇAMENTÁRIA</t>
  </si>
  <si>
    <t>REFERÊNCIA</t>
  </si>
  <si>
    <t>BDI</t>
  </si>
  <si>
    <t>TOTAL</t>
  </si>
  <si>
    <t>m³</t>
  </si>
  <si>
    <t>Lançamento e adensamento de concreto ou massa em fundação</t>
  </si>
  <si>
    <t xml:space="preserve">37.13.600 </t>
  </si>
  <si>
    <t>Disjuntor termomagnético, unipolar 127/220 V, corrente de 10 A até 30 A</t>
  </si>
  <si>
    <t>SISTEMA DE ALARME E DETECÇÃO</t>
  </si>
  <si>
    <t>Central de alarme microprocessada, para até 125 zonas</t>
  </si>
  <si>
    <t>Acionador manual quebra-vidro endereçável</t>
  </si>
  <si>
    <t xml:space="preserve">38.04.040 </t>
  </si>
  <si>
    <t>ILUMINAÇÃO DE EMERGÊNCIA POR BLOCO AUTÔNOMOS</t>
  </si>
  <si>
    <t xml:space="preserve">50.05.260 </t>
  </si>
  <si>
    <t xml:space="preserve">40.04.450 </t>
  </si>
  <si>
    <t>Tomada 2P+T de 10 A - 250 V, completa</t>
  </si>
  <si>
    <t xml:space="preserve">97.02.190 </t>
  </si>
  <si>
    <t>Placa de identificação em acrílico com texto em vinil</t>
  </si>
  <si>
    <t xml:space="preserve">97.02.193 </t>
  </si>
  <si>
    <t xml:space="preserve">97.02.195 </t>
  </si>
  <si>
    <t>2.4</t>
  </si>
  <si>
    <t>PROPONENTE:</t>
  </si>
  <si>
    <t>INTERVENÇÃO:</t>
  </si>
  <si>
    <t>MUNICÍPIO:</t>
  </si>
  <si>
    <t>ENDEREÇO DA INTERVENÇÃO:</t>
  </si>
  <si>
    <t>ÁREA :</t>
  </si>
  <si>
    <t>3.1</t>
  </si>
  <si>
    <t>4.1</t>
  </si>
  <si>
    <t>5.1</t>
  </si>
  <si>
    <t>5.2</t>
  </si>
  <si>
    <t>5.3</t>
  </si>
  <si>
    <t>5.4</t>
  </si>
  <si>
    <t xml:space="preserve">EXTINTORES DE INCÊNIO </t>
  </si>
  <si>
    <t>6.1</t>
  </si>
  <si>
    <t>6.2</t>
  </si>
  <si>
    <t>6.3</t>
  </si>
  <si>
    <t>7.1</t>
  </si>
  <si>
    <t>7.2</t>
  </si>
  <si>
    <t>7.3</t>
  </si>
  <si>
    <t>7.4</t>
  </si>
  <si>
    <r>
      <rPr>
        <b/>
        <sz val="8"/>
        <rFont val="Arial"/>
        <family val="2"/>
      </rPr>
      <t>DESCRIÇÃO</t>
    </r>
    <r>
      <rPr>
        <sz val="8"/>
        <rFont val="Arial"/>
        <family val="2"/>
      </rPr>
      <t xml:space="preserve"> </t>
    </r>
    <r>
      <rPr>
        <b/>
        <sz val="8"/>
        <rFont val="Arial"/>
        <family val="2"/>
      </rPr>
      <t>DOS</t>
    </r>
    <r>
      <rPr>
        <sz val="8"/>
        <rFont val="Arial"/>
        <family val="2"/>
      </rPr>
      <t xml:space="preserve"> </t>
    </r>
    <r>
      <rPr>
        <b/>
        <sz val="8"/>
        <rFont val="Arial"/>
        <family val="2"/>
      </rPr>
      <t>SERVIÇOS</t>
    </r>
  </si>
  <si>
    <r>
      <rPr>
        <b/>
        <sz val="8"/>
        <rFont val="Arial"/>
        <family val="2"/>
      </rPr>
      <t>PR. UNIT.(R$)
SEM BDI</t>
    </r>
  </si>
  <si>
    <t>97.02.197</t>
  </si>
  <si>
    <t>Placa de sinalização em PVC, com indicação de alerta</t>
  </si>
  <si>
    <t>PR. UNIT.(R$)
COM BDI</t>
  </si>
  <si>
    <t>CRONOGRAMA FÍSICO-FINANCEIRO</t>
  </si>
  <si>
    <t>ÍTEM</t>
  </si>
  <si>
    <t>% ÍTEM</t>
  </si>
  <si>
    <t>VALOR TOTAL / ÍTEM</t>
  </si>
  <si>
    <t>PRAZO EM DIAS</t>
  </si>
  <si>
    <t>30 DIAS</t>
  </si>
  <si>
    <t>60 DIAS</t>
  </si>
  <si>
    <t>90 DIAS</t>
  </si>
  <si>
    <t>(%)</t>
  </si>
  <si>
    <t>VALOR (R$)</t>
  </si>
  <si>
    <t>Instalações Civis</t>
  </si>
  <si>
    <t>TOTAL GERAL</t>
  </si>
  <si>
    <t>TOTAL ACUMULADO</t>
  </si>
  <si>
    <t>6.4</t>
  </si>
  <si>
    <t>8.1</t>
  </si>
  <si>
    <t>8.2</t>
  </si>
  <si>
    <t>8.3</t>
  </si>
  <si>
    <t>9.1</t>
  </si>
  <si>
    <t>FDE</t>
  </si>
  <si>
    <t>08.80.040</t>
  </si>
  <si>
    <t xml:space="preserve">SINALIZAÇÃO DE MERGÊNCIA </t>
  </si>
  <si>
    <t>Laudo com teste de estanqueidade em instalação de redes de distrib. De gáses combust. NBR 15526/08</t>
  </si>
  <si>
    <t>SERVIÇOS COMPLEMENTARES</t>
  </si>
  <si>
    <t xml:space="preserve">55.01.020 </t>
  </si>
  <si>
    <t xml:space="preserve">Limpeza final da obra </t>
  </si>
  <si>
    <t>MEMORIAL DE CÁLCULO</t>
  </si>
  <si>
    <t>CRITÉRIO DE MEDIÇÃO</t>
  </si>
  <si>
    <t>Quantidade especificada em projeto.</t>
  </si>
  <si>
    <t>O item remunera o fornecimento e instalação de eletrodutos e conexões rígidos, em aço carbono de 3/4", tipo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 de 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</si>
  <si>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Contabilizar de acordo com o projeto. 
Distância em metros linear para atender todos os pontos de acionamento por botoeiras e deetectores.</t>
  </si>
  <si>
    <t>Cabo para rede independente de iluminação. Distância em metros linear para atender todos os pontos de iluminação de emêrgencia.</t>
  </si>
  <si>
    <t>Extintores de acordo com projeto</t>
  </si>
  <si>
    <t>Placas de Extintores e Acionadores</t>
  </si>
  <si>
    <t>Placas de saídas de emergência</t>
  </si>
  <si>
    <t>Luminárias de acordo com o projeto. Será medido por unidade de bloco autônomo instalado (un).</t>
  </si>
  <si>
    <t>O item remunera o fornecimento e instalação de tomada de 10 A – 250V, 2P + T, com placa, haste, contatos de prata e componentes de função elétrica em liga de cobre; referência comercial: 054343 da Pial Legrand ou equivalente. Norma técnica: NBR 14136.</t>
  </si>
  <si>
    <t>Tomadas para pontos de iluminação. Será medido por conjunto de tomada instalada (cj).</t>
  </si>
  <si>
    <t>cj</t>
  </si>
  <si>
    <t>O item remunera o fornecimento e instalação de extintor manual de pó químico seco, tipo portátil, capacidade extintora equivalente = 10 B (mínimo), agente extintor = bicarbonato de sódio, capacidade = 4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16357 e NBR 15808.</t>
  </si>
  <si>
    <t>O item remunera o fornecimento de placa com sinalização, constituída por: chapa em PVC rígido, com espessura mínima de 1 mm, fita dupla face para fixação paralela na superfície; texto em vinílico adesivo; referência comercial: A002.01 fabricação ADVcomm, TAG 558 fabricação TAG Sinalização ou equivalente. Remunera também o fornecimento de certificado, materiais acessórios e mão de obra necessária para a fixação completa da placa, inclusive limpeza da superfície a ser aderida.</t>
  </si>
  <si>
    <t>O item remunera o fornecimento de placa com sinalização indicativa, sob medida, constituída por: chapa em acrílico cristal ou colorido, com espessura mínima de 2 mm e furos para fixação; texto em vinílico adesivo. Remunera também o fornecimento de parafusos cromados e buchas 
adequados, materiais acessórios e mão de obra necessária para a fixação da placa.</t>
  </si>
  <si>
    <t>O item remunera o fornecimento de disjuntor automático, linha residencial, com proteção termomagnética, padrão "bolt-on", unipolar, modelos com correntes variáveis de 10 A até 30 A e tensão de 127 / 220 V, conforme selo de conformidade do INMETRO da Pial Legrand, Eletromar / Cuttler Hammer, Soprano, Lorenzetti, ABB, GE ou equivalente; remunera também materiais acessórios e a mão de obra necessária para a instalação do disjuntor por meio de parafusos em suporte apropriado. Não remunera o fornecimento do suporte.</t>
  </si>
  <si>
    <t>Placa de sinalização em PVC fotoluminescente (200x200mm), com indicação de equipamentos
de alarme, detecção e extinção de incêndio</t>
  </si>
  <si>
    <t>Placa de sinalização em PVC fotoluminescente (240x120mm), com indicação de rota de
evacuação e saída de emergência</t>
  </si>
  <si>
    <t>O item remunera o fornecimento de placa com sinalização (240x120x2mm), constituída por: chapa em PVC rígido, fotoluminescente (aluminato de estrôncio), com espessura mínima de 2 mm, fita dupla face para fixação paralela na superfície; texto em vinílico adesivo; referência comercial: S2 da Net Placa, 3670 da TAG Sinalização, S2 da Perfect Vision ou equivalente. Remunera também o fornecimento de certificado, materiais acessórios e mão de obra necessária para a fixação completa da placa, inclusive limpeza da superfície a ser aderida.</t>
  </si>
  <si>
    <t>O item remunera o fornecimento de placa com sinalização (200x200x2mm), constituída por: chapa em PVC rígido, fotoluminescente (aluminato de estrôncio), com espessura mínima de 2 mm, fita dupla face para fixação paralela na superfície; texto em vinílico adesivo; referência comercial: E001.01B da ADVcomm, E2 da Net Placa, 17388 da TAG Sinalização ou equivalente. Remunera também o fornecimento de certificado, materiais acessórios e mão de obra necessária para a fixação completa da placa, inclusive limpeza da superfície a ser aderida.</t>
  </si>
  <si>
    <t>Responsável Técnico</t>
  </si>
  <si>
    <t>_______________________________</t>
  </si>
  <si>
    <t>CDHU</t>
  </si>
  <si>
    <t>Eletroduto galvanizado conforme NBR13057 - 3/4´ com acessórios</t>
  </si>
  <si>
    <t>Central quantificada de acordo com o projeto.</t>
  </si>
  <si>
    <t>O item remunera o fornecimento e instalação de bloco autônomo de iluminação de emergência, bateria com autonomia mínima de 1 hora, equipado com duas lâmpadas fluorescentes compactas de 11 W; referência comercial LANE 11 x 2 Unitron, ou F2 x 11 W Gevi Gamma ou equivalente. Remunera também materiais acessórios e mão de obra necessária para a instalação do bloco autônomo.</t>
  </si>
  <si>
    <t>Bloco autônomo de iluminação de emergência com autonomia mínima
de 1 hora, equipado com 2 lâmpadas de 11 W</t>
  </si>
  <si>
    <t>O item remunera o fornecimento do material e a mão-de-obra necessários para a limpeza geral de pisos, paredes, vidros, áreas externas, bancadas, louças, metais, etc., inclusive varreção, removendo-se materiais excedentes e resíduos de sujeiras, deixando a obra pronta para a utilização.</t>
  </si>
  <si>
    <t>46.10.010</t>
  </si>
  <si>
    <t>Tubo de cobre classe A, DN= 15mm (1/2´), inclusive conexões</t>
  </si>
  <si>
    <t>CENTRAL GLP</t>
  </si>
  <si>
    <t>CÁLCULO DA TAXA DE BDI - NOVAS CONSTRUÇÕES</t>
  </si>
  <si>
    <t>Em que:</t>
  </si>
  <si>
    <t>G = taxa representativa de Garantias;</t>
  </si>
  <si>
    <t>PV = Preço de Venda;</t>
  </si>
  <si>
    <t>AC = taxa representativa das despesas de rateio da Administração Central;</t>
  </si>
  <si>
    <t>DF = taxa representativa das Despesas Financeiras;</t>
  </si>
  <si>
    <t>CD = Custo Direto;</t>
  </si>
  <si>
    <t>S = taxa representativa de Seguros;</t>
  </si>
  <si>
    <t>L = taxa representativa do Lucro;</t>
  </si>
  <si>
    <t>BDI = Benefício e Despesas Indiretas (lucro e despesas indiretas);</t>
  </si>
  <si>
    <t>R = taxa representativa de Riscos;</t>
  </si>
  <si>
    <t>I = taxa representativa da incidência de Impostos.</t>
  </si>
  <si>
    <t>NOTA: As seguintes fórmulas decorrem de memorial desenvolvido pelo Tribunal de Contas da União - TCU, apresentado no âmbito do acórdão TC 025.990/2008-2</t>
  </si>
  <si>
    <t>TABELA DE BDI SUGERIDA PELO TCU</t>
  </si>
  <si>
    <t>DESCRIÇÃO</t>
  </si>
  <si>
    <t>MÍNIMO</t>
  </si>
  <si>
    <t>MÁXIMO</t>
  </si>
  <si>
    <t>MÉDIA</t>
  </si>
  <si>
    <t>ADOTADO</t>
  </si>
  <si>
    <t>ADMINISTRAÇÃO CENTRAL - LUCRO</t>
  </si>
  <si>
    <t>A. Central</t>
  </si>
  <si>
    <t>Lucro</t>
  </si>
  <si>
    <t>Até R$ 150.000,00</t>
  </si>
  <si>
    <t>De R$ 150.000,00 até R$ 1.500.000,00</t>
  </si>
  <si>
    <t>De R$ 1.500.000,00 até R$ 75.000.000,00</t>
  </si>
  <si>
    <t>De R$ 75.000.000,00até R$ 150.000.000,00</t>
  </si>
  <si>
    <t>Acima de R$ 150.000.000,00</t>
  </si>
  <si>
    <t>DESPESAS FINANCEIRAS</t>
  </si>
  <si>
    <t>SEGURO, RISCOS E GARANTIAS</t>
  </si>
  <si>
    <t>Seguros</t>
  </si>
  <si>
    <t>Garantias</t>
  </si>
  <si>
    <t>RISCOS</t>
  </si>
  <si>
    <t>Obras Simples, em condições favoráveis, com execução em ritmo adequado</t>
  </si>
  <si>
    <t>Obras medianas em áreas e/ou prazo, em condições normais de execução</t>
  </si>
  <si>
    <t>Obras complexas, em condições adversas, com execução em ritmo acelerado, em áreas restritas</t>
  </si>
  <si>
    <t>TRIBUTOS</t>
  </si>
  <si>
    <t>ISS*</t>
  </si>
  <si>
    <t>PIS</t>
  </si>
  <si>
    <t>CONFINS</t>
  </si>
  <si>
    <t xml:space="preserve">BDI </t>
  </si>
  <si>
    <t>RESUMO</t>
  </si>
  <si>
    <t>____________________________________</t>
  </si>
  <si>
    <t xml:space="preserve">Responsável Técnico </t>
  </si>
  <si>
    <t>PREFEITURA MUNICIPAL DE TIÊTE</t>
  </si>
  <si>
    <t xml:space="preserve">TIÊTE - SP </t>
  </si>
  <si>
    <t>INSTAÇÃO DE SISTEMA DE SEGURANÇA E COMBATE A INCÊNDIO DO GINÁSIO DE ESPORTES</t>
  </si>
  <si>
    <t xml:space="preserve">RUA NERVAL FERREIRA BRAGA, Nº 90  - NOVA TIÊTE </t>
  </si>
  <si>
    <t>2.092,71 M²</t>
  </si>
  <si>
    <t>SAÍDAS DE EMERGÊNCIA</t>
  </si>
  <si>
    <t>66.02.500</t>
  </si>
  <si>
    <t>Sirene audiovisual tipo endereçável</t>
  </si>
  <si>
    <t>50.05.430</t>
  </si>
  <si>
    <t>Detector óptico de fumaça com base endereçável</t>
  </si>
  <si>
    <t>50.05.450</t>
  </si>
  <si>
    <t>40.06.040</t>
  </si>
  <si>
    <t>Condulete metálico de 3/4´</t>
  </si>
  <si>
    <t>cj.</t>
  </si>
  <si>
    <t>Cabo de cobre flexível blindado de 3 x 1,5 mm², isolamento 600V, isolação em VC/E 105°C - para detecção de incêndio</t>
  </si>
  <si>
    <t>39.12.520</t>
  </si>
  <si>
    <t>50.05.312</t>
  </si>
  <si>
    <t>Bloco autônomo de iluminação de emergência LED, com autonomia mínima de 3 horas, fluxo luminoso de 2.000 até 3.000 lúmens, equipado com 2 faróis</t>
  </si>
  <si>
    <t>39.21.201</t>
  </si>
  <si>
    <t>Cabo de cobre flexível de 2 x 2,5 mm², isolamento 0,6/1 kV - isolação HEPR 90°C</t>
  </si>
  <si>
    <t>Cabo de cobre flexível de 2,5 mm², isolamento 0,6/1kV - isolação HEPR 90°C</t>
  </si>
  <si>
    <t>39.21.020</t>
  </si>
  <si>
    <t>50.10.110</t>
  </si>
  <si>
    <t>Extintor manual de pó químico seco ABC - capacidade de 4 kg</t>
  </si>
  <si>
    <t>Placa M1 40cm x 60cm</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</si>
  <si>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</si>
  <si>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</si>
  <si>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</si>
  <si>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</si>
  <si>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Barra antipânico de sobrepor com maçaneta e chave, para porta dupla em vidro</t>
  </si>
  <si>
    <t>28.20.830</t>
  </si>
  <si>
    <t>04.14.040</t>
  </si>
  <si>
    <t>Retirada de esquadria em vidro</t>
  </si>
  <si>
    <t>Recolocação de vidro inclusive emassamento ou recolocação de baguetes</t>
  </si>
  <si>
    <t>26.20.020</t>
  </si>
  <si>
    <t>SERVIÇOS DE SERRALHERIA</t>
  </si>
  <si>
    <t>BDI FDE</t>
  </si>
  <si>
    <t>CO-34 CORRIMÃO DUPLO AÇO GALVANIZADO COM PINTURA ESMALTE</t>
  </si>
  <si>
    <t>06.03.100</t>
  </si>
  <si>
    <t>CO-34 Corrimão Duplo de Parede</t>
  </si>
  <si>
    <t>06.03.102</t>
  </si>
  <si>
    <t>CO-36 CORRIMÃO DUPLO INTERMEDIÁRIO AÇO GALVANIZADO COM PINTURA
ESMALTE</t>
  </si>
  <si>
    <t xml:space="preserve">CO-36 Corrimão Duplo Intermediário </t>
  </si>
  <si>
    <t>AG-04 ABRIGO PARA GAS COM 2 CILINDROS DE 45 KG</t>
  </si>
  <si>
    <t>08.02.001</t>
  </si>
  <si>
    <t xml:space="preserve">13.60.015 </t>
  </si>
  <si>
    <t>RETIRADA DE GUARDA-CORPOS EM GERAL</t>
  </si>
  <si>
    <t>Retirada de Guarda-Corpos em Geral</t>
  </si>
  <si>
    <t>CO-45 GUARDA-CORPO TUBULAR COM GRADIL DE FECHAMENTO H=110CM AÇO
GALVANIZADO COM PINTURA ESMALTE</t>
  </si>
  <si>
    <t>06.03.111</t>
  </si>
  <si>
    <t>Tiête, 17 de maio de 2022.</t>
  </si>
  <si>
    <t>Armadura em barra de aço CA-60 (A ou B) fyk = 600 Mpa</t>
  </si>
  <si>
    <t>10.01.060</t>
  </si>
  <si>
    <t>Kg</t>
  </si>
  <si>
    <t>Forma em madeira comum para fundação</t>
  </si>
  <si>
    <t>09.01.020</t>
  </si>
  <si>
    <t>Concreto preparado no local, fck = 20 Mpa</t>
  </si>
  <si>
    <t>11.03.090</t>
  </si>
  <si>
    <t>11.16.040</t>
  </si>
  <si>
    <t>Laudo c/ teste de estanqueidade em instalação de redes de distrib. De gáses combust. NBR 15526/08</t>
  </si>
  <si>
    <t xml:space="preserve">ESCADAS DAS ARQUIBANCADAS (degraus 54 c/ 1,20m + 8 c/ 1,80m) </t>
  </si>
  <si>
    <t>BASE: CDHU VERSÃO 185 - Data Base: Fev/2022 - FDE Jan/2022</t>
  </si>
  <si>
    <t>AG-04 Abrigo de gás 2 cilindros 45Kg</t>
  </si>
  <si>
    <t>CO-45 Guarda-Corpo Tubular com Gradil H=110 cm, com Pintura</t>
  </si>
  <si>
    <t>DATA DO DOCUMENTO: 17/05/2022</t>
  </si>
  <si>
    <t>Calculado à partir da quantidade de eletroduto, somado a 10% de sobras para emendas.</t>
  </si>
  <si>
    <t>Quantidade de um por detectores.</t>
  </si>
  <si>
    <t>Calculado à partir da distância em metros linear entre os pontos de sirene, somado a 10% de sobra para emendas.</t>
  </si>
  <si>
    <t>Placas de alerta GLP, Proibido Fumar e Alta Tensão</t>
  </si>
  <si>
    <t>Será estimada uma área trabalho minima para que mantida a obra limpa (m²).</t>
  </si>
  <si>
    <t>Medido de acordo com o caderno de detallhamento técnico AG-04.</t>
  </si>
  <si>
    <t>Medido atráves da apresentação do Laudo devidamente registrado e aprovado.</t>
  </si>
  <si>
    <t>O item remunera a retira e descarte do material.</t>
  </si>
  <si>
    <t>Quantidade estimada para 3 circuitos independentes de iluminação em ambientes diferentes da edificação.</t>
  </si>
  <si>
    <t>O item remunera o fornecimento e instalação de central de alarme, completa, destinada a processar sinais provenientes dos circuitos de alarmes distintos, convertê-los em indicações audiovisuais, comandar e controlar os demais componentes do sistema, microprocessada com saída em RS 232, equipada com painel sinóptico tipo cristal líquido, para até 125 (cento e vinte e cinco) zonas de alarmes endereçáveis, inclusive bateria no break para a central e sua memória, em 24 horas, referência FP-01 da Gevi Gama, ou equivalente.</t>
  </si>
  <si>
    <t>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referência comercial: Ascael, Asc ou
equivalente. Remunera também material acessórios para instalação.</t>
  </si>
  <si>
    <t xml:space="preserve">50.05.230 </t>
  </si>
  <si>
    <t>O item remunera o fornecimento e instalação de sirene audiovisual tipo endereçável, referencia comercial VRE-SVF da Verin, Strobe 99dB da Siemens ou equivalente, em caixa plástica ABS na cor vermelha com difusor em acrílico, corrente de alarme de 100mA, potência sonora de 90 a 110 decibéis a um metro de distância, som bitonal e sinalização através de leds vermelhos de alto brilho.</t>
  </si>
  <si>
    <t>O item remunera o fornecimento e instalação de detector óptico de fumaça com base, endereçável; remunera também material acessório para instalação.</t>
  </si>
  <si>
    <t>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de 3/4, ou incorporar equipamentos como tomadas, interruptores sejam eles de energia, telefonia ou
lógica, em redes aparentes abrigadas; 1 (uma) tampa tipo cega ou com furação compatível ao equipamento a ser instalado no seu interior; referência comercial Wetzel, Tramontina ou equivalente.</t>
  </si>
  <si>
    <t>O item remunera o fornecimento do cabo de cobre, com 3 condutores em cobre nú de têmpera mole, com diâmetro nominal de 3 x 1,5 mm², encordoamento classe 4; isolação termoplástico para têmpera mole VC / E 105°C, nível de isolamento de 600 V, para o sistema de detecção de incêndio. Remunera também materiais acessórios e a mão de obra necessária para a instalação do cabo. Norma técnica: NBR 17240.</t>
  </si>
  <si>
    <t>O item remunera o fornecimento de cabo formado por fios de cobre eletrolítico nu, têmpera mole, encordoamento flexível classe 5, isolação em composto termofixo HEPR 90º e cobertura composta com termoplástico PVC-ST2 (halogenado), conforme norma NBR 7286; remunera também materiais e a mão de obra necessária para a enfiação e instalação do cabo.</t>
  </si>
  <si>
    <t>O item remunera o fornecimento e instalação de bloco autônomo de iluminação de emergência completo, em caixa plástica, com dois faróis LED, autonomia mínima de 3 horas; fluxo luminoso de 2.000 até 3.000 lúmens; ref. FAE-LED216 da KBR, Bloco de 3.000 lumens da Segurimax ou equivalente. Remunera também materiais acessórios e a mão de obra para a instalação do bloco autônomo.</t>
  </si>
  <si>
    <t>O item remunera o fornecimento da mão-de-obra necessária para a retirada de esquadria em vidro de qualquer natureza, inclusive fixação; remunera também a seleção e a guarda do material reaproveitável.</t>
  </si>
  <si>
    <t>O item remunera o fornecimento da mão-de-obra e acessórios necessários para a recolocação de vidros em geral, com massa ou baguetes.</t>
  </si>
  <si>
    <t>O item remunera o fornecimento e instalação de conjunto de barra antipânico para portas duplas com ou sem rebatimento, modelo Push Bar, barra de acionamento com a palavra EMPURRE de maneira indelével e visível, para portas em vidro, travamento horizontal e vertical, jogo de hastes e trincos (superior e inferior), com acabamento em epóxi na cor prata, conforme norma NBR 11785. Remunera também materiais acessórios e a mão de obra necessária para a instalação completa.</t>
  </si>
  <si>
    <t>O item remunera o fornecimento e instalação de conjunto de barra antipânico para porta dupla com ou sem rebatimento, modelo Push Bar, barra de acionamento com a palavra EMPURRE de maneira indelével e visível, para portas com vão de 1,40 a 1,60 m e altura até 2,10 m, travamento horizontal e vertical, jogo de hastes e trincos (superior e inferior) conforme NBR 11785; referências: 1700D da Tekin, PHA composta por conjunto 2101 + barra 2104 + jogo de trincos 2202 + jogo de hastes 2204 da Dorma ou equivalente; fechadura externa com maçaneta tipo alavanca e cilindro para acionamento com chave; referência 105 da Tekin, maçaneta com chave da Dormetal ou equivalente. Remunera também materiais acessórios e a mão de obra necessária para a instalação completa.</t>
  </si>
  <si>
    <t>O item remunera o fornecimento e instalação de conjunto de barra antipânico para porta dupla com ou sem rebatimento, modelo Push Bar, barra de acionamento com a palavra EMPURRE de maneira indelével e visível, para portas com vão de 1,70 a 2,60 m e altura até 2,10 m, travamento horizontal e vertical, jogo de hastes e trincos (superior e inferior) conforme NBR 11785; referências: 1700D da Tekin, PHA composta por conjunto 2101 + barra 2104 + jogo de trincos 2202 + jogo de hastes 2204 da Dorma ou equivalente; fechadura externa com maçaneta tipo alavanca e cilindro para acionamento com chave; referência 105 da Tekin, maçaneta com chave da Dormetal ou equivalente. Remunera também materiais acessórios e a mão de obra necessária para a instalação completa.</t>
  </si>
  <si>
    <t>O item remunera o fornecimento e instalação de tubos de cobre, diâmetro nominal de 15 mm (1/2), classe A; inclusive conexões e materiais acessórios; abertura e fechamento de rasgos e recobrimento com argamassa à base de isolante térmico, para tubulações embutidas; ou escavação e reaterro apiloado de valas com profundidade média de 60 cm, para tubulações enterradas; ou fixação por grampos ou presilhas quando a tubulação for aparente.</t>
  </si>
  <si>
    <t>O item remunera o fornecimento de equipamentos e mão de obra necessários para o transporte interno à obra, lançamento e adensamento de concreto ou massa em fundação.</t>
  </si>
  <si>
    <t>O item remunera o fornecimento de betoneira, pedra britada números 1, cimento, areia e a mão de obra necessária para o preparo do concreto, com resistência mínima à compressão de 20 MPa. Norma técnica: NBR 12655.</t>
  </si>
  <si>
    <t>O item remunera o fornecimento dos materiais e a mão de obra para execução e instalação da forma, incluindo escoras, gravatas, desmoldante e desforma.</t>
  </si>
  <si>
    <t>O item remunera o fornecimento de aço CA-60 (A ou B) com fyk igual 600 MPa, dobramento, transporte e colocação de armaduras de qualquer bitola e qualquer comprimento; estão incluídos no item os serviços e materiais secundários como arame, espaçadores, perdas decorrentes de desbitolamento, cortes e pontas de traspasse para emendas.</t>
  </si>
  <si>
    <t>Quantidade de acordo com o projeto.</t>
  </si>
  <si>
    <t>Medido de acordo com o caderno de detallhamento CO-34 da Pasta Técnica.</t>
  </si>
  <si>
    <t>Medido de acordo com o caderno de detallhamento CO-36 da Pasta Técnica.</t>
  </si>
  <si>
    <t>Medido de acordo com o caderno de detallhamento CO-45 da Pasta Técnica.</t>
  </si>
  <si>
    <r>
      <rPr>
        <b/>
        <sz val="8"/>
        <color theme="1"/>
        <rFont val="Arial"/>
        <family val="2"/>
      </rPr>
      <t>DESCRIÇÃO</t>
    </r>
    <r>
      <rPr>
        <sz val="8"/>
        <color theme="1"/>
        <rFont val="Arial"/>
        <family val="2"/>
      </rPr>
      <t xml:space="preserve"> </t>
    </r>
    <r>
      <rPr>
        <b/>
        <sz val="8"/>
        <color theme="1"/>
        <rFont val="Arial"/>
        <family val="2"/>
      </rPr>
      <t>DOS</t>
    </r>
    <r>
      <rPr>
        <sz val="8"/>
        <color theme="1"/>
        <rFont val="Arial"/>
        <family val="2"/>
      </rPr>
      <t xml:space="preserve"> </t>
    </r>
    <r>
      <rPr>
        <b/>
        <sz val="8"/>
        <color theme="1"/>
        <rFont val="Arial"/>
        <family val="2"/>
      </rPr>
      <t>SERVIÇOS</t>
    </r>
  </si>
  <si>
    <t>Quantidade de acordo com o projeto.
***OBS: não foram consideradas as BAP da duas portas de madeira maciça da entrada principal</t>
  </si>
  <si>
    <t>Quantidade medida no local.</t>
  </si>
  <si>
    <t xml:space="preserve">
(4*79,2)*0,395</t>
  </si>
  <si>
    <t>(0,2*((36*(1,2+0,3))+(18*(1,2+0,3+0,3))+(8*(1,8+0,3+0,3))))</t>
  </si>
  <si>
    <t>Retirar folhas da porta de vidro para iverção do sentido de abertura. 2*(2,4*2,1)</t>
  </si>
  <si>
    <t>Reinstalação das portas com o sentido da abertura invertido. 2*(2,4*2,1)</t>
  </si>
  <si>
    <t>79,2*0,3*0,2</t>
  </si>
  <si>
    <r>
      <rPr>
        <b/>
        <sz val="10"/>
        <rFont val="Arial"/>
        <family val="2"/>
      </rPr>
      <t>DESCRIÇÃO</t>
    </r>
    <r>
      <rPr>
        <sz val="10"/>
        <rFont val="Arial"/>
        <family val="2"/>
      </rPr>
      <t xml:space="preserve"> </t>
    </r>
    <r>
      <rPr>
        <b/>
        <sz val="10"/>
        <rFont val="Arial"/>
        <family val="2"/>
      </rPr>
      <t>DOS</t>
    </r>
    <r>
      <rPr>
        <sz val="10"/>
        <rFont val="Arial"/>
        <family val="2"/>
      </rPr>
      <t xml:space="preserve"> </t>
    </r>
    <r>
      <rPr>
        <b/>
        <sz val="10"/>
        <rFont val="Arial"/>
        <family val="2"/>
      </rPr>
      <t>SERVIÇOS</t>
    </r>
  </si>
  <si>
    <r>
      <t xml:space="preserve">PR. UNIT.(R$)
</t>
    </r>
    <r>
      <rPr>
        <b/>
        <sz val="10"/>
        <color rgb="FFFF0000"/>
        <rFont val="Arial"/>
        <family val="2"/>
      </rPr>
      <t>SEM</t>
    </r>
    <r>
      <rPr>
        <b/>
        <sz val="10"/>
        <rFont val="Arial"/>
        <family val="2"/>
      </rPr>
      <t xml:space="preserve"> BDI</t>
    </r>
  </si>
  <si>
    <t>1.2</t>
  </si>
  <si>
    <t>1.3</t>
  </si>
  <si>
    <t>1.4</t>
  </si>
  <si>
    <t>1.5</t>
  </si>
  <si>
    <t>1.6</t>
  </si>
  <si>
    <t>1.7</t>
  </si>
  <si>
    <t>1.8</t>
  </si>
  <si>
    <t>4.2</t>
  </si>
  <si>
    <t>4.3</t>
  </si>
  <si>
    <t>4.4</t>
  </si>
  <si>
    <t>5.5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</si>
</sst>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quot;R$&quot;#,##0;&quot;-R$&quot;#,##0"/>
    <numFmt numFmtId="165" formatCode="&quot; R$&quot;* #,##0.00\ ;&quot; R$&quot;* \(#,##0.00\);&quot; R$&quot;* \-#\ ;@\ "/>
    <numFmt numFmtId="166" formatCode="0.000%"/>
  </numFmts>
  <fonts count="30">
    <font>
      <sz val="11"/>
      <color theme="1"/>
      <name val="Calibri"/>
      <family val="2"/>
      <scheme val="minor"/>
    </font>
    <font>
      <sz val="10"/>
      <name val="Arial"/>
      <family val="2"/>
    </font>
    <font>
      <b/>
      <sz val="8"/>
      <name val="Arial"/>
      <family val="2"/>
    </font>
    <font>
      <sz val="8"/>
      <name val="Arial"/>
      <family val="2"/>
    </font>
    <font>
      <b/>
      <sz val="8"/>
      <color theme="1"/>
      <name val="Arial"/>
      <family val="2"/>
    </font>
    <font>
      <sz val="8"/>
      <color theme="1"/>
      <name val="Arial"/>
      <family val="2"/>
    </font>
    <font>
      <sz val="12"/>
      <name val="Arial"/>
      <family val="2"/>
    </font>
    <font>
      <b/>
      <sz val="12"/>
      <name val="Arial"/>
      <family val="2"/>
    </font>
    <font>
      <b/>
      <sz val="12"/>
      <color theme="1"/>
      <name val="Times New Roman"/>
      <family val="1"/>
    </font>
    <font>
      <sz val="11"/>
      <name val="Arial"/>
      <family val="2"/>
    </font>
    <font>
      <i/>
      <sz val="11"/>
      <color theme="1"/>
      <name val="Calibri"/>
      <family val="2"/>
      <scheme val="minor"/>
    </font>
    <font>
      <i/>
      <sz val="10"/>
      <color rgb="FF000000"/>
      <name val="Arial"/>
      <family val="2"/>
    </font>
    <font>
      <u val="single"/>
      <sz val="11"/>
      <color theme="10"/>
      <name val="Calibri"/>
      <family val="2"/>
      <scheme val="minor"/>
    </font>
    <font>
      <i/>
      <sz val="11"/>
      <color theme="10"/>
      <name val="Calibri"/>
      <family val="2"/>
      <scheme val="minor"/>
    </font>
    <font>
      <sz val="12"/>
      <color theme="1"/>
      <name val="Arial"/>
      <family val="2"/>
    </font>
    <font>
      <sz val="11"/>
      <name val="Calibri"/>
      <family val="2"/>
      <scheme val="minor"/>
    </font>
    <font>
      <sz val="8"/>
      <name val="Times New Roman"/>
      <family val="1"/>
    </font>
    <font>
      <sz val="9"/>
      <color theme="1"/>
      <name val="Calibri"/>
      <family val="2"/>
      <scheme val="minor"/>
    </font>
    <font>
      <b/>
      <sz val="9"/>
      <name val="Calibri"/>
      <family val="2"/>
      <scheme val="minor"/>
    </font>
    <font>
      <sz val="9"/>
      <name val="Calibri"/>
      <family val="2"/>
      <scheme val="minor"/>
    </font>
    <font>
      <b/>
      <sz val="14"/>
      <name val="Calibri"/>
      <family val="2"/>
      <scheme val="minor"/>
    </font>
    <font>
      <b/>
      <sz val="10"/>
      <name val="Arial"/>
      <family val="2"/>
    </font>
    <font>
      <sz val="11"/>
      <name val="Times New Roman"/>
      <family val="1"/>
    </font>
    <font>
      <sz val="8"/>
      <name val="Calibri"/>
      <family val="2"/>
      <scheme val="minor"/>
    </font>
    <font>
      <b/>
      <sz val="10"/>
      <color theme="0"/>
      <name val="Arial"/>
      <family val="2"/>
    </font>
    <font>
      <b/>
      <sz val="10"/>
      <color theme="1"/>
      <name val="Arial"/>
      <family val="2"/>
    </font>
    <font>
      <b/>
      <sz val="11"/>
      <name val="Arial"/>
      <family val="2"/>
    </font>
    <font>
      <b/>
      <sz val="8"/>
      <color theme="1"/>
      <name val="Times New Roman"/>
      <family val="1"/>
    </font>
    <font>
      <sz val="10"/>
      <color theme="1"/>
      <name val="Calibri"/>
      <family val="2"/>
      <scheme val="minor"/>
    </font>
    <font>
      <b/>
      <sz val="10"/>
      <color rgb="FFFF0000"/>
      <name val="Arial"/>
      <family val="2"/>
    </font>
  </fonts>
  <fills count="18">
    <fill>
      <patternFill/>
    </fill>
    <fill>
      <patternFill patternType="gray125"/>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rgb="FFBFBFBF"/>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6"/>
        <bgColor indexed="64"/>
      </patternFill>
    </fill>
    <fill>
      <patternFill patternType="solid">
        <fgColor theme="0" tint="-0.1499900072813034"/>
        <bgColor indexed="64"/>
      </patternFill>
    </fill>
    <fill>
      <patternFill patternType="solid">
        <fgColor theme="1" tint="0.24998000264167786"/>
        <bgColor indexed="64"/>
      </patternFill>
    </fill>
    <fill>
      <patternFill patternType="solid">
        <fgColor theme="6" tint="0.39998000860214233"/>
        <bgColor indexed="64"/>
      </patternFill>
    </fill>
  </fills>
  <borders count="79">
    <border>
      <left/>
      <right/>
      <top/>
      <bottom/>
      <diagonal/>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right/>
      <top style="hair">
        <color indexed="8"/>
      </top>
      <bottom/>
    </border>
    <border>
      <left/>
      <right style="thin"/>
      <top style="hair">
        <color indexed="8"/>
      </top>
      <bottom/>
    </border>
    <border>
      <left/>
      <right/>
      <top/>
      <bottom style="hair">
        <color indexed="8"/>
      </bottom>
    </border>
    <border>
      <left/>
      <right style="thin"/>
      <top/>
      <bottom style="hair">
        <color indexed="8"/>
      </bottom>
    </border>
    <border>
      <left/>
      <right style="hair">
        <color indexed="8"/>
      </right>
      <top style="hair">
        <color indexed="8"/>
      </top>
      <bottom style="hair">
        <color indexed="8"/>
      </bottom>
    </border>
    <border>
      <left style="hair">
        <color indexed="8"/>
      </left>
      <right style="hair"/>
      <top style="hair">
        <color indexed="8"/>
      </top>
      <bottom style="hair">
        <color indexed="8"/>
      </bottom>
    </border>
    <border>
      <left/>
      <right style="thin"/>
      <top style="thin"/>
      <bottom style="thin"/>
    </border>
    <border>
      <left style="thin">
        <color rgb="FF000000"/>
      </left>
      <right style="thin">
        <color rgb="FF000000"/>
      </right>
      <top style="thin"/>
      <bottom style="thin"/>
    </border>
    <border>
      <left style="medium"/>
      <right style="medium"/>
      <top style="medium"/>
      <bottom/>
    </border>
    <border>
      <left style="medium"/>
      <right style="thin"/>
      <top style="medium"/>
      <bottom style="dashed"/>
    </border>
    <border>
      <left style="medium"/>
      <right style="thin"/>
      <top style="dashed"/>
      <bottom style="dashed"/>
    </border>
    <border>
      <left style="medium"/>
      <right style="thin"/>
      <top style="dashed"/>
      <bottom style="medium"/>
    </border>
    <border>
      <left style="medium"/>
      <right/>
      <top style="medium"/>
      <bottom style="medium"/>
    </border>
    <border>
      <left style="thin"/>
      <right style="thin"/>
      <top style="medium"/>
      <bottom style="dashed"/>
    </border>
    <border>
      <left style="thin"/>
      <right style="medium"/>
      <top style="medium"/>
      <bottom style="dashed"/>
    </border>
    <border>
      <left style="thin"/>
      <right style="thin"/>
      <top style="dashed"/>
      <bottom style="dashed"/>
    </border>
    <border>
      <left style="thin"/>
      <right style="medium"/>
      <top style="dashed"/>
      <bottom style="dashed"/>
    </border>
    <border>
      <left style="thin"/>
      <right style="hair">
        <color indexed="8"/>
      </right>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top style="hair">
        <color indexed="8"/>
      </top>
      <bottom style="thin"/>
    </border>
    <border>
      <left style="hair"/>
      <right style="hair">
        <color indexed="8"/>
      </right>
      <top style="hair">
        <color indexed="8"/>
      </top>
      <bottom style="thin"/>
    </border>
    <border>
      <left style="hair">
        <color indexed="8"/>
      </left>
      <right style="hair"/>
      <top style="hair">
        <color indexed="8"/>
      </top>
      <bottom style="thin"/>
    </border>
    <border>
      <left/>
      <right style="hair">
        <color indexed="8"/>
      </right>
      <top style="hair">
        <color indexed="8"/>
      </top>
      <bottom style="thin"/>
    </border>
    <border>
      <left style="hair">
        <color indexed="8"/>
      </left>
      <right style="thin"/>
      <top style="hair">
        <color indexed="8"/>
      </top>
      <bottom style="thin"/>
    </border>
    <border>
      <left style="thin"/>
      <right style="hair">
        <color indexed="8"/>
      </right>
      <top/>
      <bottom style="hair">
        <color indexed="8"/>
      </bottom>
    </border>
    <border>
      <left style="hair">
        <color indexed="8"/>
      </left>
      <right style="hair">
        <color indexed="8"/>
      </right>
      <top/>
      <bottom style="hair">
        <color indexed="8"/>
      </bottom>
    </border>
    <border>
      <left style="thin">
        <color rgb="FF000000"/>
      </left>
      <right style="thin">
        <color rgb="FF000000"/>
      </right>
      <top/>
      <bottom style="thin">
        <color rgb="FF000000"/>
      </bottom>
    </border>
    <border>
      <left style="thin">
        <color rgb="FF000000"/>
      </left>
      <right style="thin">
        <color rgb="FF000000"/>
      </right>
      <top/>
      <bottom/>
    </border>
    <border>
      <left style="thin"/>
      <right style="thin"/>
      <top/>
      <bottom style="thin"/>
    </border>
    <border>
      <left/>
      <right style="thin"/>
      <top/>
      <bottom style="thin"/>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top style="thin">
        <color rgb="FF000000"/>
      </top>
      <bottom/>
    </border>
    <border>
      <left style="thin">
        <color rgb="FF000000"/>
      </left>
      <right/>
      <top style="thin">
        <color rgb="FF000000"/>
      </top>
      <bottom style="thin">
        <color rgb="FF000000"/>
      </bottom>
    </border>
    <border>
      <left style="thin"/>
      <right style="thin"/>
      <top/>
      <bottom/>
    </border>
    <border>
      <left/>
      <right/>
      <top/>
      <bottom style="thin"/>
    </border>
    <border>
      <left style="thin"/>
      <right style="thin"/>
      <top style="dashed"/>
      <bottom style="medium"/>
    </border>
    <border>
      <left style="thin"/>
      <right style="medium"/>
      <top style="dashed"/>
      <bottom style="medium"/>
    </border>
    <border>
      <left/>
      <right/>
      <top style="medium"/>
      <bottom style="medium"/>
    </border>
    <border>
      <left/>
      <right style="medium"/>
      <top style="medium"/>
      <bottom style="medium"/>
    </border>
    <border>
      <left style="thin"/>
      <right/>
      <top style="dashed"/>
      <bottom/>
    </border>
    <border>
      <left/>
      <right style="medium"/>
      <top style="dashed"/>
      <bottom/>
    </border>
    <border>
      <left/>
      <right style="medium"/>
      <top/>
      <bottom/>
    </border>
    <border>
      <left style="thin"/>
      <right/>
      <top/>
      <bottom style="medium"/>
    </border>
    <border>
      <left/>
      <right style="medium"/>
      <top/>
      <bottom style="medium"/>
    </border>
    <border>
      <left style="thin"/>
      <right/>
      <top style="dashed"/>
      <bottom style="dashed"/>
    </border>
    <border>
      <left/>
      <right style="medium"/>
      <top style="dashed"/>
      <bottom style="dashed"/>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hair"/>
      <top style="medium"/>
      <bottom style="medium"/>
    </border>
    <border>
      <left style="hair"/>
      <right/>
      <top style="medium"/>
      <bottom style="medium"/>
    </border>
    <border>
      <left style="medium"/>
      <right style="hair"/>
      <top style="medium"/>
      <bottom style="medium"/>
    </border>
    <border>
      <left style="hair"/>
      <right style="medium"/>
      <top style="medium"/>
      <bottom style="medium"/>
    </border>
    <border>
      <left style="thin"/>
      <right style="hair">
        <color indexed="8"/>
      </right>
      <top style="hair">
        <color indexed="8"/>
      </top>
      <bottom/>
    </border>
    <border>
      <left style="thin"/>
      <right style="hair">
        <color indexed="8"/>
      </right>
      <top/>
      <bottom/>
    </border>
    <border>
      <left style="hair">
        <color indexed="8"/>
      </left>
      <right style="hair">
        <color indexed="8"/>
      </right>
      <top style="hair">
        <color indexed="8"/>
      </top>
      <bottom/>
    </border>
    <border>
      <left style="hair">
        <color indexed="8"/>
      </left>
      <right style="hair">
        <color indexed="8"/>
      </right>
      <top/>
      <bottom/>
    </border>
    <border>
      <left style="hair">
        <color indexed="8"/>
      </left>
      <right/>
      <top style="hair">
        <color indexed="8"/>
      </top>
      <bottom style="hair">
        <color indexed="8"/>
      </bottom>
    </border>
    <border>
      <left/>
      <right/>
      <top style="hair">
        <color indexed="8"/>
      </top>
      <bottom style="hair">
        <color indexed="8"/>
      </bottom>
    </border>
    <border>
      <left/>
      <right style="thin"/>
      <top style="hair">
        <color indexed="8"/>
      </top>
      <bottom style="hair">
        <color indexed="8"/>
      </bottom>
    </border>
    <border>
      <left style="thin"/>
      <right/>
      <top style="hair">
        <color indexed="8"/>
      </top>
      <bottom/>
    </border>
    <border>
      <left style="thin"/>
      <right/>
      <top/>
      <bottom style="hair">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4" fontId="1" fillId="0" borderId="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320">
    <xf numFmtId="0" fontId="0" fillId="0" borderId="0" xfId="0"/>
    <xf numFmtId="0" fontId="0" fillId="0" borderId="0" xfId="0" applyAlignment="1">
      <alignment horizontal="center"/>
    </xf>
    <xf numFmtId="0" fontId="3"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Border="1"/>
    <xf numFmtId="0" fontId="2"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2" fontId="0" fillId="0" borderId="0" xfId="0" applyNumberFormat="1"/>
    <xf numFmtId="2" fontId="3" fillId="2" borderId="1" xfId="0" applyNumberFormat="1"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6" xfId="0" applyFont="1" applyBorder="1"/>
    <xf numFmtId="0" fontId="6" fillId="0" borderId="0" xfId="0" applyFont="1" applyBorder="1"/>
    <xf numFmtId="0" fontId="7" fillId="0" borderId="0" xfId="0" applyFont="1" applyBorder="1" applyAlignment="1">
      <alignment vertical="center"/>
    </xf>
    <xf numFmtId="0" fontId="7" fillId="0" borderId="7" xfId="0" applyFont="1" applyBorder="1" applyAlignment="1">
      <alignment vertical="center"/>
    </xf>
    <xf numFmtId="0" fontId="6" fillId="0" borderId="8" xfId="0" applyFont="1" applyBorder="1" applyAlignment="1">
      <alignment horizontal="center" vertical="center"/>
    </xf>
    <xf numFmtId="0" fontId="6" fillId="0" borderId="7" xfId="0" applyFont="1" applyBorder="1"/>
    <xf numFmtId="0" fontId="6" fillId="0" borderId="9" xfId="0" applyFont="1" applyBorder="1" applyAlignment="1">
      <alignment horizontal="center"/>
    </xf>
    <xf numFmtId="0" fontId="6" fillId="0" borderId="10" xfId="0" applyFont="1" applyBorder="1" applyAlignment="1">
      <alignment horizontal="center"/>
    </xf>
    <xf numFmtId="10" fontId="6" fillId="3" borderId="11" xfId="0" applyNumberFormat="1" applyFont="1" applyFill="1" applyBorder="1" applyAlignment="1">
      <alignment horizontal="center"/>
    </xf>
    <xf numFmtId="4" fontId="6" fillId="3" borderId="11" xfId="0" applyNumberFormat="1" applyFont="1" applyFill="1" applyBorder="1" applyAlignment="1">
      <alignment horizontal="center"/>
    </xf>
    <xf numFmtId="4" fontId="6" fillId="3" borderId="12" xfId="0" applyNumberFormat="1" applyFont="1" applyFill="1" applyBorder="1" applyAlignment="1">
      <alignment horizontal="center"/>
    </xf>
    <xf numFmtId="10" fontId="6" fillId="3" borderId="13" xfId="0" applyNumberFormat="1" applyFont="1" applyFill="1" applyBorder="1" applyAlignment="1">
      <alignment horizontal="center"/>
    </xf>
    <xf numFmtId="4" fontId="6" fillId="3" borderId="13" xfId="0" applyNumberFormat="1" applyFont="1" applyFill="1" applyBorder="1" applyAlignment="1">
      <alignment horizontal="center"/>
    </xf>
    <xf numFmtId="4" fontId="6" fillId="3" borderId="14" xfId="0" applyNumberFormat="1" applyFont="1" applyFill="1" applyBorder="1" applyAlignment="1">
      <alignment horizontal="center"/>
    </xf>
    <xf numFmtId="10" fontId="6" fillId="0" borderId="9" xfId="0" applyNumberFormat="1" applyFont="1" applyBorder="1" applyAlignment="1">
      <alignment horizontal="center"/>
    </xf>
    <xf numFmtId="165" fontId="6" fillId="0" borderId="9" xfId="22" applyNumberFormat="1" applyFont="1" applyFill="1" applyBorder="1" applyAlignment="1" applyProtection="1">
      <alignment horizontal="center"/>
      <protection/>
    </xf>
    <xf numFmtId="10" fontId="6" fillId="0" borderId="9" xfId="0" applyNumberFormat="1" applyFont="1" applyFill="1" applyBorder="1" applyAlignment="1">
      <alignment horizontal="center"/>
    </xf>
    <xf numFmtId="4" fontId="6" fillId="0" borderId="10" xfId="0" applyNumberFormat="1" applyFont="1" applyFill="1" applyBorder="1" applyAlignment="1">
      <alignment horizontal="center"/>
    </xf>
    <xf numFmtId="10" fontId="6" fillId="0" borderId="15" xfId="0" applyNumberFormat="1" applyFont="1" applyFill="1" applyBorder="1" applyAlignment="1">
      <alignment horizontal="center"/>
    </xf>
    <xf numFmtId="166" fontId="6" fillId="0" borderId="9" xfId="0" applyNumberFormat="1" applyFont="1" applyBorder="1" applyAlignment="1">
      <alignment horizontal="center"/>
    </xf>
    <xf numFmtId="4" fontId="6" fillId="0" borderId="9" xfId="0" applyNumberFormat="1" applyFont="1" applyBorder="1" applyAlignment="1">
      <alignment horizontal="center"/>
    </xf>
    <xf numFmtId="10" fontId="6" fillId="3" borderId="9" xfId="0" applyNumberFormat="1" applyFont="1" applyFill="1" applyBorder="1" applyAlignment="1">
      <alignment horizontal="center"/>
    </xf>
    <xf numFmtId="10" fontId="6" fillId="3" borderId="15" xfId="0" applyNumberFormat="1" applyFont="1" applyFill="1" applyBorder="1" applyAlignment="1">
      <alignment horizontal="center"/>
    </xf>
    <xf numFmtId="4" fontId="6" fillId="3" borderId="10" xfId="0" applyNumberFormat="1" applyFont="1" applyFill="1" applyBorder="1" applyAlignment="1">
      <alignment horizontal="center"/>
    </xf>
    <xf numFmtId="10" fontId="6" fillId="4" borderId="15" xfId="0" applyNumberFormat="1" applyFont="1" applyFill="1" applyBorder="1" applyAlignment="1">
      <alignment horizontal="center"/>
    </xf>
    <xf numFmtId="0" fontId="6" fillId="3" borderId="0" xfId="0" applyFont="1" applyFill="1" applyBorder="1"/>
    <xf numFmtId="10" fontId="6" fillId="5" borderId="15" xfId="0" applyNumberFormat="1" applyFont="1" applyFill="1" applyBorder="1" applyAlignment="1">
      <alignment horizontal="center"/>
    </xf>
    <xf numFmtId="10" fontId="6" fillId="2" borderId="9" xfId="0" applyNumberFormat="1" applyFont="1" applyFill="1" applyBorder="1" applyAlignment="1">
      <alignment horizontal="center"/>
    </xf>
    <xf numFmtId="10" fontId="6" fillId="6" borderId="15" xfId="0" applyNumberFormat="1" applyFont="1" applyFill="1" applyBorder="1" applyAlignment="1">
      <alignment horizontal="center"/>
    </xf>
    <xf numFmtId="4" fontId="6" fillId="6" borderId="10" xfId="0" applyNumberFormat="1" applyFont="1" applyFill="1" applyBorder="1" applyAlignment="1">
      <alignment horizontal="center"/>
    </xf>
    <xf numFmtId="10" fontId="6" fillId="2" borderId="15" xfId="0" applyNumberFormat="1" applyFont="1" applyFill="1" applyBorder="1" applyAlignment="1">
      <alignment horizontal="center"/>
    </xf>
    <xf numFmtId="10" fontId="6" fillId="7" borderId="15" xfId="0" applyNumberFormat="1" applyFont="1" applyFill="1" applyBorder="1" applyAlignment="1">
      <alignment horizontal="center"/>
    </xf>
    <xf numFmtId="4" fontId="6" fillId="7" borderId="10" xfId="0" applyNumberFormat="1" applyFont="1" applyFill="1" applyBorder="1" applyAlignment="1">
      <alignment horizontal="center"/>
    </xf>
    <xf numFmtId="10" fontId="6" fillId="6" borderId="9" xfId="0" applyNumberFormat="1" applyFont="1" applyFill="1" applyBorder="1" applyAlignment="1">
      <alignment horizontal="center"/>
    </xf>
    <xf numFmtId="10" fontId="6" fillId="4" borderId="10" xfId="0" applyNumberFormat="1" applyFont="1" applyFill="1" applyBorder="1" applyAlignment="1">
      <alignment horizontal="center"/>
    </xf>
    <xf numFmtId="4" fontId="6" fillId="0" borderId="16" xfId="0" applyNumberFormat="1" applyFont="1" applyFill="1" applyBorder="1" applyAlignment="1">
      <alignment horizontal="center"/>
    </xf>
    <xf numFmtId="10" fontId="6" fillId="3" borderId="16" xfId="0" applyNumberFormat="1" applyFont="1" applyFill="1" applyBorder="1" applyAlignment="1">
      <alignment horizontal="center"/>
    </xf>
    <xf numFmtId="4" fontId="6" fillId="2" borderId="16" xfId="0" applyNumberFormat="1" applyFont="1" applyFill="1" applyBorder="1" applyAlignment="1">
      <alignment horizontal="center"/>
    </xf>
    <xf numFmtId="4" fontId="6" fillId="6" borderId="16" xfId="0" applyNumberFormat="1" applyFont="1" applyFill="1" applyBorder="1" applyAlignment="1">
      <alignment horizontal="center"/>
    </xf>
    <xf numFmtId="4" fontId="6" fillId="3" borderId="16" xfId="0" applyNumberFormat="1" applyFont="1" applyFill="1" applyBorder="1" applyAlignment="1">
      <alignment horizontal="center"/>
    </xf>
    <xf numFmtId="10" fontId="6" fillId="0" borderId="16" xfId="0" applyNumberFormat="1" applyFont="1" applyFill="1" applyBorder="1" applyAlignment="1">
      <alignment horizontal="center"/>
    </xf>
    <xf numFmtId="4" fontId="6" fillId="5" borderId="16" xfId="0" applyNumberFormat="1" applyFont="1" applyFill="1" applyBorder="1" applyAlignment="1">
      <alignment horizontal="center"/>
    </xf>
    <xf numFmtId="10" fontId="6" fillId="6" borderId="16" xfId="0" applyNumberFormat="1" applyFont="1" applyFill="1" applyBorder="1" applyAlignment="1">
      <alignment horizontal="center"/>
    </xf>
    <xf numFmtId="4" fontId="6" fillId="4" borderId="16" xfId="0" applyNumberFormat="1" applyFont="1" applyFill="1" applyBorder="1" applyAlignment="1">
      <alignment horizontal="center"/>
    </xf>
    <xf numFmtId="0" fontId="2" fillId="5" borderId="1" xfId="0" applyFont="1" applyFill="1" applyBorder="1" applyAlignment="1">
      <alignment horizontal="center" vertical="center" wrapText="1"/>
    </xf>
    <xf numFmtId="44" fontId="3" fillId="2" borderId="1" xfId="0" applyNumberFormat="1" applyFont="1" applyFill="1" applyBorder="1" applyAlignment="1">
      <alignment horizontal="center" vertical="center" wrapText="1"/>
    </xf>
    <xf numFmtId="4" fontId="6" fillId="4" borderId="10" xfId="0" applyNumberFormat="1" applyFont="1" applyFill="1" applyBorder="1" applyAlignment="1">
      <alignment horizontal="center"/>
    </xf>
    <xf numFmtId="10" fontId="2" fillId="0" borderId="17" xfId="20" applyNumberFormat="1"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horizontal="right"/>
    </xf>
    <xf numFmtId="0" fontId="14" fillId="0" borderId="0" xfId="0" applyFont="1" applyAlignment="1">
      <alignment horizontal="right"/>
    </xf>
    <xf numFmtId="0" fontId="2" fillId="5"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2" fontId="2" fillId="8" borderId="18" xfId="0" applyNumberFormat="1" applyFont="1" applyFill="1" applyBorder="1" applyAlignment="1">
      <alignment horizontal="center" vertical="center" wrapText="1"/>
    </xf>
    <xf numFmtId="0" fontId="2" fillId="8" borderId="18" xfId="0" applyFont="1" applyFill="1" applyBorder="1" applyAlignment="1">
      <alignment horizontal="center" vertical="center" wrapText="1"/>
    </xf>
    <xf numFmtId="2" fontId="3" fillId="0" borderId="1" xfId="0" applyNumberFormat="1" applyFont="1" applyFill="1" applyBorder="1" applyAlignment="1">
      <alignment horizontal="center" vertical="center" shrinkToFit="1"/>
    </xf>
    <xf numFmtId="2" fontId="3" fillId="0" borderId="1" xfId="0"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0" fontId="15" fillId="0" borderId="0" xfId="0" applyFont="1"/>
    <xf numFmtId="0" fontId="15" fillId="2" borderId="0" xfId="0" applyFont="1" applyFill="1"/>
    <xf numFmtId="2" fontId="3" fillId="2"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17" fillId="0" borderId="0" xfId="0" applyFont="1"/>
    <xf numFmtId="0" fontId="19"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19" fillId="0" borderId="19" xfId="0" applyFont="1" applyBorder="1" applyAlignment="1">
      <alignment horizontal="left" vertical="center"/>
    </xf>
    <xf numFmtId="49" fontId="18" fillId="0" borderId="20"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0" fontId="18" fillId="0" borderId="0" xfId="0" applyFont="1" applyAlignment="1">
      <alignment horizontal="center" vertical="center"/>
    </xf>
    <xf numFmtId="0" fontId="18" fillId="0" borderId="23" xfId="0" applyFont="1" applyBorder="1" applyAlignment="1">
      <alignment horizontal="center"/>
    </xf>
    <xf numFmtId="0" fontId="19" fillId="9" borderId="20"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0" fontId="19" fillId="0" borderId="21" xfId="0" applyFont="1" applyBorder="1" applyAlignment="1">
      <alignment horizontal="right"/>
    </xf>
    <xf numFmtId="10" fontId="19" fillId="0" borderId="26" xfId="24" applyNumberFormat="1" applyFont="1" applyFill="1" applyBorder="1" applyAlignment="1">
      <alignment horizontal="center" vertical="center"/>
    </xf>
    <xf numFmtId="10" fontId="18" fillId="0" borderId="26" xfId="24" applyNumberFormat="1" applyFont="1" applyFill="1" applyBorder="1" applyAlignment="1" applyProtection="1">
      <alignment horizontal="center" vertical="center"/>
      <protection locked="0"/>
    </xf>
    <xf numFmtId="10" fontId="18" fillId="0" borderId="27" xfId="24" applyNumberFormat="1" applyFont="1" applyFill="1" applyBorder="1" applyAlignment="1" applyProtection="1">
      <alignment horizontal="center" vertical="center"/>
      <protection locked="0"/>
    </xf>
    <xf numFmtId="0" fontId="19" fillId="9" borderId="21" xfId="0" applyFont="1" applyFill="1" applyBorder="1" applyAlignment="1">
      <alignment horizontal="center" vertical="center"/>
    </xf>
    <xf numFmtId="0" fontId="19" fillId="10" borderId="21" xfId="0" applyFont="1" applyFill="1" applyBorder="1" applyAlignment="1">
      <alignment horizontal="left"/>
    </xf>
    <xf numFmtId="0" fontId="19" fillId="0" borderId="21" xfId="0" applyFont="1" applyBorder="1" applyAlignment="1">
      <alignment horizontal="justify" wrapText="1"/>
    </xf>
    <xf numFmtId="0" fontId="19" fillId="0" borderId="21" xfId="0" applyFont="1" applyBorder="1" applyAlignment="1">
      <alignment horizontal="left"/>
    </xf>
    <xf numFmtId="0" fontId="18" fillId="9" borderId="21" xfId="0" applyFont="1" applyFill="1" applyBorder="1" applyAlignment="1">
      <alignment horizontal="center"/>
    </xf>
    <xf numFmtId="0" fontId="19" fillId="0" borderId="22" xfId="0" applyFont="1" applyBorder="1" applyAlignment="1">
      <alignment horizontal="right"/>
    </xf>
    <xf numFmtId="0" fontId="15" fillId="0" borderId="0" xfId="0" applyFont="1" applyAlignment="1">
      <alignment horizontal="center"/>
    </xf>
    <xf numFmtId="2" fontId="15" fillId="0" borderId="0" xfId="0" applyNumberFormat="1" applyFont="1"/>
    <xf numFmtId="0" fontId="2" fillId="11" borderId="18" xfId="0" applyFont="1" applyFill="1" applyBorder="1" applyAlignment="1">
      <alignment horizontal="center" vertical="center" wrapText="1"/>
    </xf>
    <xf numFmtId="0" fontId="3" fillId="11" borderId="18" xfId="0" applyFont="1" applyFill="1" applyBorder="1" applyAlignment="1">
      <alignment horizontal="center" vertical="center" wrapText="1"/>
    </xf>
    <xf numFmtId="44" fontId="2" fillId="5" borderId="1" xfId="0" applyNumberFormat="1" applyFont="1" applyFill="1" applyBorder="1" applyAlignment="1">
      <alignment wrapText="1"/>
    </xf>
    <xf numFmtId="0" fontId="15" fillId="0" borderId="0" xfId="0" applyFont="1" applyFill="1"/>
    <xf numFmtId="44" fontId="2" fillId="5"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0" fontId="9" fillId="0" borderId="0" xfId="0" applyFont="1" applyAlignment="1">
      <alignment horizontal="right"/>
    </xf>
    <xf numFmtId="0" fontId="22" fillId="0" borderId="0" xfId="0" applyFont="1" applyAlignment="1">
      <alignment horizontal="right" vertical="center" indent="15"/>
    </xf>
    <xf numFmtId="0" fontId="6" fillId="0" borderId="0" xfId="0" applyFont="1"/>
    <xf numFmtId="0" fontId="15" fillId="0" borderId="0" xfId="0" applyFont="1" applyFill="1" applyBorder="1"/>
    <xf numFmtId="0" fontId="22" fillId="0" borderId="0" xfId="0" applyFont="1" applyFill="1" applyBorder="1" applyAlignment="1">
      <alignment horizontal="right" vertical="center" indent="15"/>
    </xf>
    <xf numFmtId="0" fontId="1" fillId="0" borderId="0" xfId="0" applyFont="1" applyAlignment="1">
      <alignment horizontal="center" vertical="center"/>
    </xf>
    <xf numFmtId="0" fontId="1" fillId="0" borderId="0" xfId="0" applyFont="1" applyAlignment="1">
      <alignment horizontal="right"/>
    </xf>
    <xf numFmtId="0" fontId="6" fillId="12" borderId="28" xfId="0" applyFont="1" applyFill="1" applyBorder="1" applyAlignment="1">
      <alignment vertical="center"/>
    </xf>
    <xf numFmtId="0" fontId="7" fillId="12" borderId="9" xfId="0" applyFont="1" applyFill="1" applyBorder="1" applyAlignment="1">
      <alignment vertical="center"/>
    </xf>
    <xf numFmtId="166" fontId="6" fillId="12" borderId="9" xfId="0" applyNumberFormat="1" applyFont="1" applyFill="1" applyBorder="1" applyAlignment="1">
      <alignment horizontal="center" vertical="center"/>
    </xf>
    <xf numFmtId="165" fontId="7" fillId="12" borderId="9" xfId="22" applyNumberFormat="1" applyFont="1" applyFill="1" applyBorder="1" applyAlignment="1" applyProtection="1">
      <alignment horizontal="center" vertical="center"/>
      <protection/>
    </xf>
    <xf numFmtId="10" fontId="6" fillId="12" borderId="9" xfId="0" applyNumberFormat="1" applyFont="1" applyFill="1" applyBorder="1" applyAlignment="1">
      <alignment horizontal="center" vertical="center"/>
    </xf>
    <xf numFmtId="4" fontId="6" fillId="12" borderId="16" xfId="0" applyNumberFormat="1" applyFont="1" applyFill="1" applyBorder="1" applyAlignment="1">
      <alignment horizontal="center" vertical="center"/>
    </xf>
    <xf numFmtId="10" fontId="6" fillId="12" borderId="15" xfId="0" applyNumberFormat="1" applyFont="1" applyFill="1" applyBorder="1" applyAlignment="1">
      <alignment horizontal="center" vertical="center"/>
    </xf>
    <xf numFmtId="4" fontId="6" fillId="12" borderId="10" xfId="0" applyNumberFormat="1" applyFont="1" applyFill="1" applyBorder="1" applyAlignment="1">
      <alignment horizontal="center" vertical="center"/>
    </xf>
    <xf numFmtId="0" fontId="6" fillId="12" borderId="29" xfId="0" applyFont="1" applyFill="1" applyBorder="1" applyAlignment="1">
      <alignment vertical="center"/>
    </xf>
    <xf numFmtId="0" fontId="7" fillId="12" borderId="30" xfId="0" applyFont="1" applyFill="1" applyBorder="1" applyAlignment="1">
      <alignment vertical="center"/>
    </xf>
    <xf numFmtId="0" fontId="6" fillId="12" borderId="30" xfId="0" applyFont="1" applyFill="1" applyBorder="1" applyAlignment="1">
      <alignment vertical="center"/>
    </xf>
    <xf numFmtId="165" fontId="7" fillId="12" borderId="30" xfId="21" applyNumberFormat="1" applyFont="1" applyFill="1" applyBorder="1" applyAlignment="1" applyProtection="1">
      <alignment vertical="center"/>
      <protection/>
    </xf>
    <xf numFmtId="10" fontId="6" fillId="12" borderId="30" xfId="0" applyNumberFormat="1" applyFont="1" applyFill="1" applyBorder="1" applyAlignment="1">
      <alignment horizontal="center" vertical="center"/>
    </xf>
    <xf numFmtId="4" fontId="6" fillId="12" borderId="31" xfId="0" applyNumberFormat="1" applyFont="1" applyFill="1" applyBorder="1" applyAlignment="1">
      <alignment horizontal="center" vertical="center"/>
    </xf>
    <xf numFmtId="10" fontId="6" fillId="12" borderId="32" xfId="0" applyNumberFormat="1" applyFont="1" applyFill="1" applyBorder="1" applyAlignment="1">
      <alignment horizontal="center" vertical="center"/>
    </xf>
    <xf numFmtId="4" fontId="6" fillId="12" borderId="33" xfId="0" applyNumberFormat="1" applyFont="1" applyFill="1" applyBorder="1" applyAlignment="1">
      <alignment horizontal="center" vertical="center"/>
    </xf>
    <xf numFmtId="10" fontId="6" fillId="12" borderId="34" xfId="0" applyNumberFormat="1" applyFont="1" applyFill="1" applyBorder="1" applyAlignment="1">
      <alignment horizontal="center" vertical="center"/>
    </xf>
    <xf numFmtId="4" fontId="7" fillId="12" borderId="35" xfId="0" applyNumberFormat="1"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left" vertical="center"/>
    </xf>
    <xf numFmtId="0" fontId="24" fillId="0" borderId="3" xfId="0" applyFont="1" applyFill="1" applyBorder="1" applyAlignment="1">
      <alignment horizontal="center" vertical="center" wrapText="1"/>
    </xf>
    <xf numFmtId="9" fontId="21" fillId="13" borderId="3" xfId="20" applyFont="1" applyFill="1" applyBorder="1" applyAlignment="1">
      <alignment horizontal="center" vertical="center" wrapText="1"/>
    </xf>
    <xf numFmtId="0" fontId="25" fillId="13" borderId="3" xfId="0" applyFont="1" applyFill="1" applyBorder="1" applyAlignment="1">
      <alignment horizontal="center" vertical="center" wrapText="1"/>
    </xf>
    <xf numFmtId="44" fontId="26" fillId="5" borderId="1" xfId="0" applyNumberFormat="1" applyFont="1" applyFill="1" applyBorder="1" applyAlignment="1">
      <alignment vertical="center"/>
    </xf>
    <xf numFmtId="0" fontId="15" fillId="2" borderId="0" xfId="0" applyFont="1" applyFill="1" applyBorder="1"/>
    <xf numFmtId="0" fontId="16" fillId="2" borderId="0" xfId="0" applyFont="1" applyFill="1" applyBorder="1" applyAlignment="1">
      <alignment vertical="center" wrapText="1"/>
    </xf>
    <xf numFmtId="4" fontId="3" fillId="2" borderId="1"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2" fontId="0" fillId="0" borderId="0" xfId="0" applyNumberFormat="1" applyFont="1"/>
    <xf numFmtId="0" fontId="4" fillId="5" borderId="3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4" fillId="11" borderId="39" xfId="0" applyFont="1" applyFill="1" applyBorder="1" applyAlignment="1">
      <alignment horizontal="center" vertical="center" wrapText="1"/>
    </xf>
    <xf numFmtId="2" fontId="4" fillId="8" borderId="38"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40" xfId="0" applyNumberFormat="1" applyFont="1" applyFill="1" applyBorder="1" applyAlignment="1">
      <alignment horizontal="center" vertical="center" shrinkToFit="1"/>
    </xf>
    <xf numFmtId="2" fontId="5" fillId="0" borderId="40" xfId="0" applyNumberFormat="1" applyFont="1" applyFill="1" applyBorder="1" applyAlignment="1">
      <alignment horizontal="left" vertical="center" wrapText="1" shrinkToFit="1"/>
    </xf>
    <xf numFmtId="2" fontId="5" fillId="2" borderId="1" xfId="0" applyNumberFormat="1" applyFont="1" applyFill="1" applyBorder="1" applyAlignment="1">
      <alignment horizontal="left" vertical="center" wrapText="1"/>
    </xf>
    <xf numFmtId="2" fontId="5" fillId="0" borderId="41" xfId="0" applyNumberFormat="1" applyFont="1" applyFill="1" applyBorder="1" applyAlignment="1">
      <alignment horizontal="left" vertical="center" wrapText="1" shrinkToFit="1"/>
    </xf>
    <xf numFmtId="0" fontId="4" fillId="5" borderId="42"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shrinkToFit="1"/>
    </xf>
    <xf numFmtId="0" fontId="4" fillId="5"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4" xfId="0" applyFont="1" applyFill="1" applyBorder="1" applyAlignment="1">
      <alignment vertical="center" wrapText="1"/>
    </xf>
    <xf numFmtId="2" fontId="5" fillId="2" borderId="45" xfId="0" applyNumberFormat="1" applyFont="1" applyFill="1" applyBorder="1" applyAlignment="1">
      <alignment horizontal="left" vertical="center" wrapText="1"/>
    </xf>
    <xf numFmtId="0" fontId="4" fillId="5"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7" xfId="0" applyFont="1" applyFill="1" applyBorder="1" applyAlignment="1">
      <alignment vertical="center" wrapText="1"/>
    </xf>
    <xf numFmtId="0" fontId="5" fillId="2" borderId="48" xfId="0" applyFont="1" applyFill="1" applyBorder="1" applyAlignment="1">
      <alignment horizontal="left" vertical="center" wrapText="1"/>
    </xf>
    <xf numFmtId="2" fontId="5" fillId="2" borderId="48"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0" fillId="0" borderId="0" xfId="0" applyFont="1" applyAlignment="1">
      <alignment horizontal="center" vertical="center"/>
    </xf>
    <xf numFmtId="0" fontId="21" fillId="0" borderId="1" xfId="0" applyFont="1" applyFill="1" applyBorder="1" applyAlignment="1">
      <alignment horizontal="left" wrapText="1"/>
    </xf>
    <xf numFmtId="0" fontId="28" fillId="0" borderId="0" xfId="0" applyFont="1"/>
    <xf numFmtId="0" fontId="21" fillId="0" borderId="2" xfId="0" applyFont="1" applyFill="1" applyBorder="1" applyAlignment="1">
      <alignment horizontal="center" vertical="center" wrapText="1"/>
    </xf>
    <xf numFmtId="0" fontId="21" fillId="0" borderId="3" xfId="0" applyFont="1" applyFill="1" applyBorder="1" applyAlignment="1">
      <alignment vertical="center" wrapText="1"/>
    </xf>
    <xf numFmtId="0" fontId="28" fillId="0" borderId="0" xfId="0" applyFont="1" applyFill="1"/>
    <xf numFmtId="0" fontId="21" fillId="5" borderId="18"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21" fillId="11" borderId="18" xfId="0" applyFont="1" applyFill="1" applyBorder="1" applyAlignment="1">
      <alignment horizontal="center" vertical="center" wrapText="1"/>
    </xf>
    <xf numFmtId="2" fontId="21" fillId="14" borderId="1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2" fontId="1" fillId="15" borderId="1" xfId="0" applyNumberFormat="1" applyFont="1" applyFill="1" applyBorder="1" applyAlignment="1">
      <alignment horizontal="center" vertical="center" wrapText="1"/>
    </xf>
    <xf numFmtId="0" fontId="4" fillId="0" borderId="1" xfId="0" applyFont="1" applyFill="1" applyBorder="1" applyAlignment="1">
      <alignment wrapText="1"/>
    </xf>
    <xf numFmtId="0" fontId="2" fillId="0" borderId="17"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0" fontId="4" fillId="0" borderId="1" xfId="2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6" fillId="5" borderId="1" xfId="0" applyFont="1" applyFill="1" applyBorder="1" applyAlignment="1">
      <alignment horizontal="right" vertical="center" wrapText="1"/>
    </xf>
    <xf numFmtId="0" fontId="2" fillId="5" borderId="1" xfId="0" applyFont="1" applyFill="1" applyBorder="1" applyAlignment="1">
      <alignment horizontal="left" wrapText="1"/>
    </xf>
    <xf numFmtId="0" fontId="2" fillId="5"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4" fillId="16" borderId="2" xfId="0" applyFont="1" applyFill="1" applyBorder="1" applyAlignment="1">
      <alignment horizontal="center" vertical="center" wrapText="1"/>
    </xf>
    <xf numFmtId="0" fontId="24" fillId="16" borderId="3" xfId="0" applyFont="1" applyFill="1" applyBorder="1" applyAlignment="1">
      <alignment horizontal="center" vertical="center" wrapText="1"/>
    </xf>
    <xf numFmtId="0" fontId="24" fillId="16"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1" fillId="0" borderId="1" xfId="0" applyFont="1" applyFill="1" applyBorder="1" applyAlignment="1">
      <alignment horizontal="left" wrapText="1"/>
    </xf>
    <xf numFmtId="0" fontId="21" fillId="0" borderId="1" xfId="0" applyFont="1" applyFill="1" applyBorder="1" applyAlignment="1">
      <alignment horizontal="left" vertical="center" wrapText="1"/>
    </xf>
    <xf numFmtId="0" fontId="0" fillId="0" borderId="49" xfId="23" applyFont="1" applyBorder="1" applyAlignment="1">
      <alignment horizontal="right" wrapText="1"/>
    </xf>
    <xf numFmtId="0" fontId="0" fillId="0" borderId="49" xfId="0" applyFont="1" applyBorder="1" applyAlignment="1">
      <alignment horizontal="right"/>
    </xf>
    <xf numFmtId="0" fontId="4" fillId="0" borderId="1" xfId="0" applyFont="1" applyFill="1" applyBorder="1" applyAlignment="1">
      <alignment horizontal="left" wrapText="1"/>
    </xf>
    <xf numFmtId="0" fontId="4" fillId="5" borderId="1" xfId="0" applyFont="1" applyFill="1" applyBorder="1" applyAlignment="1">
      <alignment horizontal="left" wrapText="1"/>
    </xf>
    <xf numFmtId="0" fontId="27" fillId="16" borderId="2" xfId="0" applyFont="1" applyFill="1" applyBorder="1" applyAlignment="1">
      <alignment horizontal="center" vertical="center" wrapText="1"/>
    </xf>
    <xf numFmtId="0" fontId="27" fillId="16" borderId="3"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4" fillId="5" borderId="40" xfId="0" applyFont="1" applyFill="1" applyBorder="1" applyAlignment="1">
      <alignment horizontal="left" wrapText="1"/>
    </xf>
    <xf numFmtId="0" fontId="4" fillId="5" borderId="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8" xfId="0" applyFont="1" applyFill="1" applyBorder="1" applyAlignment="1">
      <alignment horizontal="left" wrapText="1"/>
    </xf>
    <xf numFmtId="0" fontId="4" fillId="5" borderId="0" xfId="0" applyFont="1" applyFill="1" applyBorder="1" applyAlignment="1">
      <alignment horizontal="left" wrapText="1"/>
    </xf>
    <xf numFmtId="0" fontId="4" fillId="5" borderId="7" xfId="0" applyFont="1" applyFill="1" applyBorder="1" applyAlignment="1">
      <alignment horizontal="left" wrapText="1"/>
    </xf>
    <xf numFmtId="0" fontId="19" fillId="0" borderId="21" xfId="0" applyFont="1" applyBorder="1" applyAlignment="1">
      <alignment horizontal="right" vertical="center" wrapText="1"/>
    </xf>
    <xf numFmtId="0" fontId="19" fillId="0" borderId="26" xfId="0" applyFont="1" applyBorder="1" applyAlignment="1">
      <alignment horizontal="right" vertical="center" wrapText="1"/>
    </xf>
    <xf numFmtId="10" fontId="19" fillId="0" borderId="26" xfId="24" applyNumberFormat="1" applyFont="1" applyFill="1" applyBorder="1" applyAlignment="1">
      <alignment horizontal="center"/>
    </xf>
    <xf numFmtId="10" fontId="19" fillId="0" borderId="27" xfId="24" applyNumberFormat="1" applyFont="1" applyFill="1" applyBorder="1" applyAlignment="1">
      <alignment horizontal="center"/>
    </xf>
    <xf numFmtId="0" fontId="19" fillId="0" borderId="21" xfId="0" applyFont="1" applyBorder="1" applyAlignment="1">
      <alignment horizontal="right" vertical="center"/>
    </xf>
    <xf numFmtId="0" fontId="19" fillId="0" borderId="26" xfId="0" applyFont="1" applyBorder="1" applyAlignment="1">
      <alignment horizontal="right" vertical="center"/>
    </xf>
    <xf numFmtId="0" fontId="19" fillId="0" borderId="22" xfId="0" applyFont="1" applyBorder="1" applyAlignment="1">
      <alignment horizontal="right" vertical="center" wrapText="1"/>
    </xf>
    <xf numFmtId="0" fontId="19" fillId="0" borderId="50" xfId="0" applyFont="1" applyBorder="1" applyAlignment="1">
      <alignment horizontal="right" vertical="center" wrapText="1"/>
    </xf>
    <xf numFmtId="10" fontId="19" fillId="0" borderId="50" xfId="24" applyNumberFormat="1" applyFont="1" applyFill="1" applyBorder="1" applyAlignment="1">
      <alignment horizontal="center"/>
    </xf>
    <xf numFmtId="10" fontId="19" fillId="0" borderId="51" xfId="24" applyNumberFormat="1" applyFont="1" applyFill="1" applyBorder="1" applyAlignment="1">
      <alignment horizontal="center"/>
    </xf>
    <xf numFmtId="0" fontId="19" fillId="2" borderId="0" xfId="0" applyFont="1" applyFill="1" applyAlignment="1">
      <alignment horizontal="right"/>
    </xf>
    <xf numFmtId="0" fontId="18" fillId="17" borderId="23" xfId="0" applyFont="1" applyFill="1" applyBorder="1" applyAlignment="1">
      <alignment horizontal="center"/>
    </xf>
    <xf numFmtId="0" fontId="18" fillId="17" borderId="52" xfId="0" applyFont="1" applyFill="1" applyBorder="1" applyAlignment="1">
      <alignment horizontal="center"/>
    </xf>
    <xf numFmtId="0" fontId="18" fillId="17" borderId="53" xfId="0" applyFont="1" applyFill="1" applyBorder="1" applyAlignment="1">
      <alignment horizontal="center"/>
    </xf>
    <xf numFmtId="0" fontId="18" fillId="0" borderId="23"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9" fillId="0" borderId="20" xfId="0" applyFont="1" applyBorder="1" applyAlignment="1">
      <alignment horizontal="right" vertical="center" wrapText="1"/>
    </xf>
    <xf numFmtId="0" fontId="19" fillId="0" borderId="24" xfId="0" applyFont="1" applyBorder="1" applyAlignment="1">
      <alignment horizontal="right" vertical="center" wrapText="1"/>
    </xf>
    <xf numFmtId="10" fontId="19" fillId="0" borderId="24" xfId="24" applyNumberFormat="1" applyFont="1" applyFill="1" applyBorder="1" applyAlignment="1">
      <alignment horizontal="center"/>
    </xf>
    <xf numFmtId="10" fontId="19" fillId="0" borderId="25" xfId="24" applyNumberFormat="1" applyFont="1" applyFill="1" applyBorder="1" applyAlignment="1">
      <alignment horizontal="center"/>
    </xf>
    <xf numFmtId="10" fontId="19" fillId="0" borderId="26" xfId="24" applyNumberFormat="1" applyFont="1" applyFill="1" applyBorder="1" applyAlignment="1">
      <alignment horizontal="center" vertical="center"/>
    </xf>
    <xf numFmtId="10" fontId="19" fillId="0" borderId="50" xfId="24" applyNumberFormat="1" applyFont="1" applyFill="1" applyBorder="1" applyAlignment="1">
      <alignment horizontal="center" vertical="center"/>
    </xf>
    <xf numFmtId="10" fontId="20" fillId="17" borderId="54" xfId="24" applyNumberFormat="1" applyFont="1" applyFill="1" applyBorder="1" applyAlignment="1">
      <alignment horizontal="center" vertical="center"/>
    </xf>
    <xf numFmtId="10" fontId="20" fillId="17" borderId="55" xfId="24" applyNumberFormat="1" applyFont="1" applyFill="1" applyBorder="1" applyAlignment="1">
      <alignment horizontal="center" vertical="center"/>
    </xf>
    <xf numFmtId="10" fontId="20" fillId="17" borderId="8" xfId="24" applyNumberFormat="1" applyFont="1" applyFill="1" applyBorder="1" applyAlignment="1">
      <alignment horizontal="center" vertical="center"/>
    </xf>
    <xf numFmtId="10" fontId="20" fillId="17" borderId="56" xfId="24" applyNumberFormat="1" applyFont="1" applyFill="1" applyBorder="1" applyAlignment="1">
      <alignment horizontal="center" vertical="center"/>
    </xf>
    <xf numFmtId="10" fontId="20" fillId="17" borderId="57" xfId="24" applyNumberFormat="1" applyFont="1" applyFill="1" applyBorder="1" applyAlignment="1">
      <alignment horizontal="center" vertical="center"/>
    </xf>
    <xf numFmtId="10" fontId="20" fillId="17" borderId="58" xfId="24" applyNumberFormat="1" applyFont="1" applyFill="1" applyBorder="1" applyAlignment="1">
      <alignment horizontal="center" vertical="center"/>
    </xf>
    <xf numFmtId="10" fontId="19" fillId="2" borderId="26" xfId="0" applyNumberFormat="1" applyFont="1" applyFill="1" applyBorder="1" applyAlignment="1" applyProtection="1">
      <alignment horizontal="center" vertical="center"/>
      <protection locked="0"/>
    </xf>
    <xf numFmtId="10" fontId="19" fillId="2" borderId="27" xfId="0" applyNumberFormat="1" applyFont="1" applyFill="1" applyBorder="1" applyAlignment="1" applyProtection="1">
      <alignment horizontal="center" vertical="center"/>
      <protection locked="0"/>
    </xf>
    <xf numFmtId="10" fontId="19" fillId="9" borderId="26" xfId="24" applyNumberFormat="1"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10" fontId="19" fillId="0" borderId="26" xfId="0" applyNumberFormat="1" applyFont="1" applyBorder="1" applyAlignment="1" applyProtection="1">
      <alignment horizontal="center" vertical="center"/>
      <protection locked="0"/>
    </xf>
    <xf numFmtId="10" fontId="19" fillId="0" borderId="27" xfId="0" applyNumberFormat="1" applyFont="1" applyBorder="1" applyAlignment="1" applyProtection="1">
      <alignment horizontal="center" vertical="center"/>
      <protection locked="0"/>
    </xf>
    <xf numFmtId="10" fontId="18" fillId="9" borderId="26" xfId="0" applyNumberFormat="1" applyFont="1" applyFill="1" applyBorder="1" applyAlignment="1">
      <alignment horizontal="center" vertical="center"/>
    </xf>
    <xf numFmtId="10" fontId="19" fillId="10" borderId="26" xfId="24" applyNumberFormat="1" applyFont="1" applyFill="1" applyBorder="1" applyAlignment="1">
      <alignment horizontal="center" vertical="center"/>
    </xf>
    <xf numFmtId="10" fontId="19" fillId="10" borderId="26" xfId="0" applyNumberFormat="1" applyFont="1" applyFill="1" applyBorder="1" applyAlignment="1" applyProtection="1">
      <alignment horizontal="center" vertical="center"/>
      <protection locked="0"/>
    </xf>
    <xf numFmtId="0" fontId="19" fillId="10" borderId="27" xfId="0" applyFont="1" applyFill="1" applyBorder="1" applyAlignment="1" applyProtection="1">
      <alignment horizontal="center" vertical="center"/>
      <protection locked="0"/>
    </xf>
    <xf numFmtId="10" fontId="18" fillId="9" borderId="59" xfId="0" applyNumberFormat="1" applyFont="1" applyFill="1" applyBorder="1" applyAlignment="1">
      <alignment horizontal="center" vertical="center"/>
    </xf>
    <xf numFmtId="10" fontId="18" fillId="9" borderId="60" xfId="0" applyNumberFormat="1" applyFont="1" applyFill="1" applyBorder="1" applyAlignment="1">
      <alignment horizontal="center" vertical="center"/>
    </xf>
    <xf numFmtId="10" fontId="18" fillId="9" borderId="26" xfId="0" applyNumberFormat="1" applyFont="1" applyFill="1" applyBorder="1" applyAlignment="1" applyProtection="1">
      <alignment horizontal="center" vertical="center"/>
      <protection locked="0"/>
    </xf>
    <xf numFmtId="0" fontId="18" fillId="9" borderId="27" xfId="0" applyFont="1" applyFill="1" applyBorder="1" applyAlignment="1" applyProtection="1">
      <alignment horizontal="center" vertical="center"/>
      <protection locked="0"/>
    </xf>
    <xf numFmtId="49" fontId="19" fillId="0" borderId="26" xfId="0" applyNumberFormat="1" applyFont="1" applyBorder="1" applyAlignment="1">
      <alignment horizontal="left" vertical="center" wrapText="1"/>
    </xf>
    <xf numFmtId="49" fontId="19" fillId="0" borderId="27" xfId="0" applyNumberFormat="1" applyFont="1" applyBorder="1" applyAlignment="1">
      <alignment horizontal="left" vertical="center" wrapText="1"/>
    </xf>
    <xf numFmtId="49" fontId="19" fillId="0" borderId="50" xfId="0" applyNumberFormat="1" applyFont="1" applyBorder="1" applyAlignment="1">
      <alignment horizontal="left" vertical="center" wrapText="1"/>
    </xf>
    <xf numFmtId="49" fontId="19" fillId="0" borderId="51" xfId="0" applyNumberFormat="1" applyFont="1" applyBorder="1" applyAlignment="1">
      <alignment horizontal="left" vertical="center" wrapText="1"/>
    </xf>
    <xf numFmtId="0" fontId="19" fillId="0" borderId="23"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8" fillId="17" borderId="61" xfId="0" applyFont="1" applyFill="1" applyBorder="1" applyAlignment="1">
      <alignment horizontal="center" vertical="center"/>
    </xf>
    <xf numFmtId="0" fontId="18" fillId="17" borderId="62" xfId="0" applyFont="1" applyFill="1" applyBorder="1" applyAlignment="1">
      <alignment horizontal="center" vertical="center"/>
    </xf>
    <xf numFmtId="0" fontId="18" fillId="17" borderId="63" xfId="0" applyFont="1" applyFill="1" applyBorder="1" applyAlignment="1">
      <alignment horizontal="center" vertical="center"/>
    </xf>
    <xf numFmtId="0" fontId="18" fillId="17" borderId="64" xfId="0" applyFont="1" applyFill="1" applyBorder="1" applyAlignment="1">
      <alignment horizontal="center" vertical="center"/>
    </xf>
    <xf numFmtId="0" fontId="18" fillId="17" borderId="65" xfId="0" applyFont="1" applyFill="1" applyBorder="1" applyAlignment="1">
      <alignment horizontal="center" vertical="center"/>
    </xf>
    <xf numFmtId="0" fontId="18" fillId="17" borderId="58" xfId="0" applyFont="1" applyFill="1" applyBorder="1" applyAlignment="1">
      <alignment horizontal="center" vertical="center"/>
    </xf>
    <xf numFmtId="0" fontId="18" fillId="17" borderId="23" xfId="0" applyFont="1" applyFill="1" applyBorder="1" applyAlignment="1">
      <alignment horizontal="center" vertical="center"/>
    </xf>
    <xf numFmtId="0" fontId="18" fillId="17" borderId="52" xfId="0" applyFont="1" applyFill="1" applyBorder="1" applyAlignment="1">
      <alignment horizontal="center" vertical="center"/>
    </xf>
    <xf numFmtId="0" fontId="18" fillId="17" borderId="53" xfId="0" applyFont="1" applyFill="1" applyBorder="1" applyAlignment="1">
      <alignment horizontal="center" vertical="center"/>
    </xf>
    <xf numFmtId="0" fontId="19" fillId="0" borderId="23"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49" fontId="18" fillId="0" borderId="24"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0" fontId="18" fillId="0" borderId="23" xfId="0" applyFont="1" applyBorder="1" applyAlignment="1">
      <alignment horizontal="center"/>
    </xf>
    <xf numFmtId="0" fontId="18" fillId="0" borderId="53" xfId="0" applyFont="1" applyBorder="1" applyAlignment="1">
      <alignment horizontal="center"/>
    </xf>
    <xf numFmtId="0" fontId="18" fillId="0" borderId="66" xfId="0"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69" xfId="0" applyFont="1" applyBorder="1" applyAlignment="1">
      <alignment horizontal="center"/>
    </xf>
    <xf numFmtId="0" fontId="0" fillId="0" borderId="0" xfId="0" applyAlignment="1">
      <alignment horizontal="center"/>
    </xf>
    <xf numFmtId="0" fontId="13" fillId="0" borderId="0" xfId="23" applyFont="1" applyBorder="1" applyAlignment="1">
      <alignment horizontal="right" wrapText="1"/>
    </xf>
    <xf numFmtId="0" fontId="10" fillId="0" borderId="0" xfId="0" applyFont="1" applyBorder="1" applyAlignment="1">
      <alignment horizontal="right"/>
    </xf>
    <xf numFmtId="0" fontId="0" fillId="0" borderId="49" xfId="23" applyFont="1" applyBorder="1" applyAlignment="1">
      <alignment horizontal="right" wrapText="1"/>
    </xf>
    <xf numFmtId="0" fontId="0" fillId="0" borderId="49" xfId="0" applyFont="1" applyBorder="1" applyAlignment="1">
      <alignment horizontal="right"/>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36"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37" xfId="0" applyFont="1" applyBorder="1" applyAlignment="1">
      <alignment horizontal="center" vertical="center"/>
    </xf>
    <xf numFmtId="0" fontId="6" fillId="0" borderId="72" xfId="0" applyFont="1" applyBorder="1" applyAlignment="1">
      <alignment horizontal="center" vertical="center" wrapTex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5" xfId="0" applyFont="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13" xfId="0" applyFont="1" applyFill="1" applyBorder="1" applyAlignment="1">
      <alignment horizontal="left" vertical="center"/>
    </xf>
    <xf numFmtId="0" fontId="6" fillId="0" borderId="72" xfId="0" applyFont="1" applyBorder="1" applyAlignment="1">
      <alignment vertical="center"/>
    </xf>
    <xf numFmtId="0" fontId="6" fillId="0" borderId="37" xfId="0" applyFont="1" applyBorder="1" applyAlignment="1">
      <alignment vertical="center"/>
    </xf>
    <xf numFmtId="0" fontId="6" fillId="0" borderId="70" xfId="0" applyFont="1" applyBorder="1" applyAlignment="1">
      <alignment vertical="center"/>
    </xf>
    <xf numFmtId="0" fontId="6" fillId="0" borderId="36" xfId="0" applyFont="1" applyBorder="1" applyAlignment="1">
      <alignment vertical="center"/>
    </xf>
  </cellXfs>
  <cellStyles count="11">
    <cellStyle name="Normal" xfId="0"/>
    <cellStyle name="Percent" xfId="15"/>
    <cellStyle name="Currency" xfId="16"/>
    <cellStyle name="Currency [0]" xfId="17"/>
    <cellStyle name="Comma" xfId="18"/>
    <cellStyle name="Comma [0]" xfId="19"/>
    <cellStyle name="Porcentagem" xfId="20"/>
    <cellStyle name="Moeda" xfId="21"/>
    <cellStyle name="Moeda 2" xfId="22"/>
    <cellStyle name="Hiperlink" xfId="23"/>
    <cellStyle name="Porcentagem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133350</xdr:rowOff>
    </xdr:from>
    <xdr:to>
      <xdr:col>0</xdr:col>
      <xdr:colOff>2438400</xdr:colOff>
      <xdr:row>3</xdr:row>
      <xdr:rowOff>371475</xdr:rowOff>
    </xdr:to>
    <xdr:pic>
      <xdr:nvPicPr>
        <xdr:cNvPr id="2" name="Picture 4"/>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609600" y="619125"/>
          <a:ext cx="1828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3</xdr:row>
      <xdr:rowOff>66675</xdr:rowOff>
    </xdr:from>
    <xdr:to>
      <xdr:col>7</xdr:col>
      <xdr:colOff>228600</xdr:colOff>
      <xdr:row>4</xdr:row>
      <xdr:rowOff>0</xdr:rowOff>
    </xdr:to>
    <xdr:pic>
      <xdr:nvPicPr>
        <xdr:cNvPr id="3" name="Picture 3"/>
        <xdr:cNvPicPr preferRelativeResize="1">
          <a:picLocks noChangeAspect="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3514725" y="552450"/>
          <a:ext cx="2362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67"/>
  <sheetViews>
    <sheetView showGridLines="0" tabSelected="1" view="pageBreakPreview" zoomScaleSheetLayoutView="100" workbookViewId="0" topLeftCell="A1">
      <selection activeCell="B61" sqref="B61"/>
    </sheetView>
  </sheetViews>
  <sheetFormatPr defaultColWidth="9.140625" defaultRowHeight="15"/>
  <cols>
    <col min="1" max="1" width="0.85546875" style="71" customWidth="1"/>
    <col min="2" max="2" width="8.7109375" style="71" bestFit="1" customWidth="1"/>
    <col min="3" max="3" width="9.8515625" style="71" bestFit="1" customWidth="1"/>
    <col min="4" max="4" width="10.421875" style="71" customWidth="1"/>
    <col min="5" max="5" width="66.57421875" style="71" customWidth="1"/>
    <col min="6" max="6" width="7.140625" style="71" customWidth="1"/>
    <col min="7" max="7" width="8.8515625" style="98" customWidth="1"/>
    <col min="8" max="8" width="13.28125" style="71" customWidth="1"/>
    <col min="9" max="9" width="13.00390625" style="99" customWidth="1"/>
    <col min="10" max="10" width="19.140625" style="71" customWidth="1"/>
    <col min="11" max="16384" width="9.140625" style="72" customWidth="1"/>
  </cols>
  <sheetData>
    <row r="1" ht="6.75" customHeight="1"/>
    <row r="2" ht="6.75" customHeight="1"/>
    <row r="3" ht="6.75" customHeight="1"/>
    <row r="4" ht="6.75" customHeight="1"/>
    <row r="5" spans="2:10" ht="15" customHeight="1">
      <c r="B5" s="198" t="s">
        <v>34</v>
      </c>
      <c r="C5" s="198"/>
      <c r="D5" s="198" t="s">
        <v>158</v>
      </c>
      <c r="E5" s="198"/>
      <c r="F5" s="198" t="s">
        <v>36</v>
      </c>
      <c r="G5" s="198"/>
      <c r="H5" s="198" t="s">
        <v>159</v>
      </c>
      <c r="I5" s="198"/>
      <c r="J5" s="198"/>
    </row>
    <row r="6" spans="2:10" ht="15">
      <c r="B6" s="199" t="s">
        <v>35</v>
      </c>
      <c r="C6" s="199"/>
      <c r="D6" s="199" t="s">
        <v>160</v>
      </c>
      <c r="E6" s="199"/>
      <c r="F6" s="199" t="s">
        <v>37</v>
      </c>
      <c r="G6" s="199"/>
      <c r="H6" s="199" t="s">
        <v>161</v>
      </c>
      <c r="I6" s="199"/>
      <c r="J6" s="199"/>
    </row>
    <row r="7" spans="2:12" ht="15">
      <c r="B7" s="199"/>
      <c r="C7" s="199"/>
      <c r="D7" s="199"/>
      <c r="E7" s="199"/>
      <c r="F7" s="199"/>
      <c r="G7" s="199"/>
      <c r="H7" s="199"/>
      <c r="I7" s="199"/>
      <c r="J7" s="199"/>
      <c r="K7" s="137"/>
      <c r="L7" s="137"/>
    </row>
    <row r="8" spans="2:12" ht="15">
      <c r="B8" s="3" t="s">
        <v>38</v>
      </c>
      <c r="C8" s="5" t="s">
        <v>162</v>
      </c>
      <c r="D8" s="191" t="s">
        <v>219</v>
      </c>
      <c r="E8" s="192"/>
      <c r="F8" s="3" t="s">
        <v>15</v>
      </c>
      <c r="G8" s="60">
        <v>0.2797</v>
      </c>
      <c r="H8" s="196"/>
      <c r="I8" s="196"/>
      <c r="J8" s="197"/>
      <c r="K8" s="138"/>
      <c r="L8" s="138"/>
    </row>
    <row r="9" spans="2:12" ht="26.25" customHeight="1">
      <c r="B9" s="193" t="s">
        <v>13</v>
      </c>
      <c r="C9" s="194"/>
      <c r="D9" s="194"/>
      <c r="E9" s="194"/>
      <c r="F9" s="194"/>
      <c r="G9" s="194"/>
      <c r="H9" s="194"/>
      <c r="I9" s="194"/>
      <c r="J9" s="195"/>
      <c r="K9" s="137"/>
      <c r="L9" s="137"/>
    </row>
    <row r="10" spans="2:10" ht="22.5">
      <c r="B10" s="64" t="s">
        <v>0</v>
      </c>
      <c r="C10" s="64" t="s">
        <v>14</v>
      </c>
      <c r="D10" s="64" t="s">
        <v>1</v>
      </c>
      <c r="E10" s="65" t="s">
        <v>53</v>
      </c>
      <c r="F10" s="100" t="s">
        <v>2</v>
      </c>
      <c r="G10" s="100" t="s">
        <v>3</v>
      </c>
      <c r="H10" s="101" t="s">
        <v>54</v>
      </c>
      <c r="I10" s="66" t="s">
        <v>57</v>
      </c>
      <c r="J10" s="67" t="s">
        <v>16</v>
      </c>
    </row>
    <row r="11" spans="2:10" ht="15">
      <c r="B11" s="57">
        <v>1</v>
      </c>
      <c r="C11" s="189" t="s">
        <v>21</v>
      </c>
      <c r="D11" s="189"/>
      <c r="E11" s="189"/>
      <c r="F11" s="189"/>
      <c r="G11" s="189"/>
      <c r="H11" s="189"/>
      <c r="I11" s="189"/>
      <c r="J11" s="102">
        <f>SUM(J12:J19)</f>
        <v>34676.197261</v>
      </c>
    </row>
    <row r="12" spans="2:10" ht="15">
      <c r="B12" s="6" t="s">
        <v>4</v>
      </c>
      <c r="C12" s="2" t="s">
        <v>106</v>
      </c>
      <c r="D12" s="6" t="s">
        <v>164</v>
      </c>
      <c r="E12" s="74" t="s">
        <v>22</v>
      </c>
      <c r="F12" s="2" t="s">
        <v>7</v>
      </c>
      <c r="G12" s="68">
        <v>1</v>
      </c>
      <c r="H12" s="68">
        <v>2799.41</v>
      </c>
      <c r="I12" s="10">
        <f>H12*(1+$G$8)</f>
        <v>3582.404977</v>
      </c>
      <c r="J12" s="70">
        <f>G12*I12</f>
        <v>3582.404977</v>
      </c>
    </row>
    <row r="13" spans="2:10" ht="15">
      <c r="B13" s="6" t="s">
        <v>265</v>
      </c>
      <c r="C13" s="2" t="s">
        <v>106</v>
      </c>
      <c r="D13" s="6" t="s">
        <v>168</v>
      </c>
      <c r="E13" s="74" t="s">
        <v>23</v>
      </c>
      <c r="F13" s="2" t="s">
        <v>7</v>
      </c>
      <c r="G13" s="68">
        <v>13</v>
      </c>
      <c r="H13" s="68">
        <v>202.18</v>
      </c>
      <c r="I13" s="10">
        <f>H13*(1+$G$8)</f>
        <v>258.72974600000003</v>
      </c>
      <c r="J13" s="70">
        <f>G13*I13</f>
        <v>3363.4866980000006</v>
      </c>
    </row>
    <row r="14" spans="2:10" ht="15">
      <c r="B14" s="6" t="s">
        <v>266</v>
      </c>
      <c r="C14" s="2" t="s">
        <v>106</v>
      </c>
      <c r="D14" s="6" t="s">
        <v>234</v>
      </c>
      <c r="E14" s="74" t="s">
        <v>165</v>
      </c>
      <c r="F14" s="2" t="s">
        <v>7</v>
      </c>
      <c r="G14" s="68">
        <v>13</v>
      </c>
      <c r="H14" s="68">
        <v>60.96</v>
      </c>
      <c r="I14" s="10">
        <f>H14*(1+$G$8)</f>
        <v>78.010512</v>
      </c>
      <c r="J14" s="70">
        <f>G14*I14</f>
        <v>1014.1366560000001</v>
      </c>
    </row>
    <row r="15" spans="2:10" ht="15">
      <c r="B15" s="6" t="s">
        <v>267</v>
      </c>
      <c r="C15" s="2" t="s">
        <v>106</v>
      </c>
      <c r="D15" s="6" t="s">
        <v>166</v>
      </c>
      <c r="E15" s="74" t="s">
        <v>167</v>
      </c>
      <c r="F15" s="2" t="s">
        <v>7</v>
      </c>
      <c r="G15" s="68">
        <v>15</v>
      </c>
      <c r="H15" s="68">
        <v>243.4</v>
      </c>
      <c r="I15" s="10">
        <f>H15*(1+$G$8)</f>
        <v>311.47898000000004</v>
      </c>
      <c r="J15" s="70">
        <f>G15*I15</f>
        <v>4672.184700000001</v>
      </c>
    </row>
    <row r="16" spans="2:10" ht="15">
      <c r="B16" s="6" t="s">
        <v>268</v>
      </c>
      <c r="C16" s="2" t="s">
        <v>106</v>
      </c>
      <c r="D16" s="6" t="s">
        <v>169</v>
      </c>
      <c r="E16" s="74" t="s">
        <v>170</v>
      </c>
      <c r="F16" s="2" t="s">
        <v>171</v>
      </c>
      <c r="G16" s="68">
        <v>15</v>
      </c>
      <c r="H16" s="68">
        <v>34.94</v>
      </c>
      <c r="I16" s="10">
        <f>H16*(1+$G$8)</f>
        <v>44.712718</v>
      </c>
      <c r="J16" s="70">
        <f>G16*I16</f>
        <v>670.69077</v>
      </c>
    </row>
    <row r="17" spans="2:10" ht="15">
      <c r="B17" s="6" t="s">
        <v>269</v>
      </c>
      <c r="C17" s="2" t="s">
        <v>106</v>
      </c>
      <c r="D17" s="6" t="s">
        <v>24</v>
      </c>
      <c r="E17" s="74" t="s">
        <v>107</v>
      </c>
      <c r="F17" s="6" t="s">
        <v>12</v>
      </c>
      <c r="G17" s="68">
        <v>320</v>
      </c>
      <c r="H17" s="68">
        <v>34.72</v>
      </c>
      <c r="I17" s="10">
        <f aca="true" t="shared" si="0" ref="I17">H17*(1+$G$8)</f>
        <v>44.431184</v>
      </c>
      <c r="J17" s="70">
        <f aca="true" t="shared" si="1" ref="J17:J19">G17*I17</f>
        <v>14217.97888</v>
      </c>
    </row>
    <row r="18" spans="1:10" ht="22.5">
      <c r="A18" s="72"/>
      <c r="B18" s="6" t="s">
        <v>270</v>
      </c>
      <c r="C18" s="2" t="s">
        <v>106</v>
      </c>
      <c r="D18" s="2" t="s">
        <v>173</v>
      </c>
      <c r="E18" s="7" t="s">
        <v>172</v>
      </c>
      <c r="F18" s="2" t="s">
        <v>12</v>
      </c>
      <c r="G18" s="68">
        <v>320</v>
      </c>
      <c r="H18" s="73">
        <v>11.16</v>
      </c>
      <c r="I18" s="10">
        <f>H18*(1+$G$8)</f>
        <v>14.281452000000002</v>
      </c>
      <c r="J18" s="58">
        <f t="shared" si="1"/>
        <v>4570.0646400000005</v>
      </c>
    </row>
    <row r="19" spans="1:10" ht="15">
      <c r="A19" s="72"/>
      <c r="B19" s="6" t="s">
        <v>271</v>
      </c>
      <c r="C19" s="2" t="s">
        <v>106</v>
      </c>
      <c r="D19" s="2" t="s">
        <v>176</v>
      </c>
      <c r="E19" s="7" t="s">
        <v>177</v>
      </c>
      <c r="F19" s="2" t="s">
        <v>12</v>
      </c>
      <c r="G19" s="68">
        <v>260</v>
      </c>
      <c r="H19" s="73">
        <v>7.77</v>
      </c>
      <c r="I19" s="10">
        <f>H19*(1+$G$8)</f>
        <v>9.943269</v>
      </c>
      <c r="J19" s="58">
        <f t="shared" si="1"/>
        <v>2585.24994</v>
      </c>
    </row>
    <row r="20" spans="2:10" ht="15">
      <c r="B20" s="57">
        <v>2</v>
      </c>
      <c r="C20" s="190" t="s">
        <v>25</v>
      </c>
      <c r="D20" s="190"/>
      <c r="E20" s="190"/>
      <c r="F20" s="190"/>
      <c r="G20" s="190"/>
      <c r="H20" s="190"/>
      <c r="I20" s="190"/>
      <c r="J20" s="104">
        <f>SUM(J21:J26)</f>
        <v>33543.701152</v>
      </c>
    </row>
    <row r="21" spans="2:10" ht="22.5">
      <c r="B21" s="6" t="s">
        <v>6</v>
      </c>
      <c r="C21" s="6" t="s">
        <v>106</v>
      </c>
      <c r="D21" s="6" t="s">
        <v>26</v>
      </c>
      <c r="E21" s="74" t="s">
        <v>110</v>
      </c>
      <c r="F21" s="2" t="s">
        <v>7</v>
      </c>
      <c r="G21" s="68">
        <v>54</v>
      </c>
      <c r="H21" s="68">
        <v>283.59</v>
      </c>
      <c r="I21" s="10">
        <f aca="true" t="shared" si="2" ref="I21:I26">H21*(1+$G$8)</f>
        <v>362.910123</v>
      </c>
      <c r="J21" s="70">
        <f aca="true" t="shared" si="3" ref="J21:J26">G21*I21</f>
        <v>19597.146642</v>
      </c>
    </row>
    <row r="22" spans="1:10" ht="22.5">
      <c r="A22" s="72"/>
      <c r="B22" s="6" t="s">
        <v>8</v>
      </c>
      <c r="C22" s="6" t="s">
        <v>106</v>
      </c>
      <c r="D22" s="2" t="s">
        <v>174</v>
      </c>
      <c r="E22" s="7" t="s">
        <v>175</v>
      </c>
      <c r="F22" s="2" t="s">
        <v>7</v>
      </c>
      <c r="G22" s="68">
        <v>3</v>
      </c>
      <c r="H22" s="73">
        <v>296.02</v>
      </c>
      <c r="I22" s="10">
        <f t="shared" si="2"/>
        <v>378.816794</v>
      </c>
      <c r="J22" s="58">
        <f t="shared" si="3"/>
        <v>1136.450382</v>
      </c>
    </row>
    <row r="23" spans="2:10" ht="15">
      <c r="B23" s="6" t="s">
        <v>9</v>
      </c>
      <c r="C23" s="2" t="s">
        <v>106</v>
      </c>
      <c r="D23" s="6" t="s">
        <v>24</v>
      </c>
      <c r="E23" s="74" t="s">
        <v>107</v>
      </c>
      <c r="F23" s="6" t="s">
        <v>12</v>
      </c>
      <c r="G23" s="68">
        <v>180</v>
      </c>
      <c r="H23" s="68">
        <v>34.72</v>
      </c>
      <c r="I23" s="10">
        <f t="shared" si="2"/>
        <v>44.431184</v>
      </c>
      <c r="J23" s="70">
        <f t="shared" si="3"/>
        <v>7997.61312</v>
      </c>
    </row>
    <row r="24" spans="1:10" ht="15">
      <c r="A24" s="72"/>
      <c r="B24" s="6" t="s">
        <v>33</v>
      </c>
      <c r="C24" s="6" t="s">
        <v>106</v>
      </c>
      <c r="D24" s="2" t="s">
        <v>27</v>
      </c>
      <c r="E24" s="7" t="s">
        <v>28</v>
      </c>
      <c r="F24" s="2" t="s">
        <v>95</v>
      </c>
      <c r="G24" s="68">
        <v>57</v>
      </c>
      <c r="H24" s="73">
        <v>23.84</v>
      </c>
      <c r="I24" s="10">
        <f t="shared" si="2"/>
        <v>30.508048000000002</v>
      </c>
      <c r="J24" s="58">
        <f t="shared" si="3"/>
        <v>1738.958736</v>
      </c>
    </row>
    <row r="25" spans="1:10" ht="15">
      <c r="A25" s="72"/>
      <c r="B25" s="6" t="s">
        <v>10</v>
      </c>
      <c r="C25" s="6" t="s">
        <v>106</v>
      </c>
      <c r="D25" s="6" t="s">
        <v>179</v>
      </c>
      <c r="E25" s="74" t="s">
        <v>178</v>
      </c>
      <c r="F25" s="2" t="s">
        <v>12</v>
      </c>
      <c r="G25" s="68">
        <v>680</v>
      </c>
      <c r="H25" s="68">
        <v>3.4</v>
      </c>
      <c r="I25" s="10">
        <f t="shared" si="2"/>
        <v>4.35098</v>
      </c>
      <c r="J25" s="58">
        <f t="shared" si="3"/>
        <v>2958.6664</v>
      </c>
    </row>
    <row r="26" spans="2:10" ht="15">
      <c r="B26" s="6" t="s">
        <v>11</v>
      </c>
      <c r="C26" s="2" t="s">
        <v>106</v>
      </c>
      <c r="D26" s="6" t="s">
        <v>19</v>
      </c>
      <c r="E26" s="74" t="s">
        <v>20</v>
      </c>
      <c r="F26" s="2" t="s">
        <v>7</v>
      </c>
      <c r="G26" s="68">
        <v>3</v>
      </c>
      <c r="H26" s="68">
        <v>29.92</v>
      </c>
      <c r="I26" s="10">
        <f t="shared" si="2"/>
        <v>38.288624000000006</v>
      </c>
      <c r="J26" s="70">
        <f t="shared" si="3"/>
        <v>114.86587200000002</v>
      </c>
    </row>
    <row r="27" spans="2:10" ht="15">
      <c r="B27" s="57">
        <v>3</v>
      </c>
      <c r="C27" s="189" t="s">
        <v>45</v>
      </c>
      <c r="D27" s="189"/>
      <c r="E27" s="189"/>
      <c r="F27" s="189"/>
      <c r="G27" s="189"/>
      <c r="H27" s="189"/>
      <c r="I27" s="189"/>
      <c r="J27" s="102">
        <f>SUM(J28:J28)</f>
        <v>2144.26532</v>
      </c>
    </row>
    <row r="28" spans="2:10" ht="15">
      <c r="B28" s="2" t="s">
        <v>39</v>
      </c>
      <c r="C28" s="2" t="s">
        <v>106</v>
      </c>
      <c r="D28" s="2" t="s">
        <v>180</v>
      </c>
      <c r="E28" s="7" t="s">
        <v>181</v>
      </c>
      <c r="F28" s="2" t="s">
        <v>7</v>
      </c>
      <c r="G28" s="2">
        <v>8</v>
      </c>
      <c r="H28" s="2">
        <v>209.45</v>
      </c>
      <c r="I28" s="10">
        <f aca="true" t="shared" si="4" ref="I28:I55">H28*(1+$G$8)</f>
        <v>268.033165</v>
      </c>
      <c r="J28" s="70">
        <f aca="true" t="shared" si="5" ref="J28:J55">G28*I28</f>
        <v>2144.26532</v>
      </c>
    </row>
    <row r="29" spans="2:10" ht="15">
      <c r="B29" s="57">
        <v>4</v>
      </c>
      <c r="C29" s="189" t="s">
        <v>78</v>
      </c>
      <c r="D29" s="189"/>
      <c r="E29" s="189"/>
      <c r="F29" s="189"/>
      <c r="G29" s="189"/>
      <c r="H29" s="189"/>
      <c r="I29" s="189"/>
      <c r="J29" s="102">
        <f>SUM(J30:J33)</f>
        <v>1467.0613888799999</v>
      </c>
    </row>
    <row r="30" spans="2:10" ht="15">
      <c r="B30" s="2" t="s">
        <v>40</v>
      </c>
      <c r="C30" s="2" t="s">
        <v>106</v>
      </c>
      <c r="D30" s="2" t="s">
        <v>29</v>
      </c>
      <c r="E30" s="7" t="s">
        <v>30</v>
      </c>
      <c r="F30" s="2" t="s">
        <v>5</v>
      </c>
      <c r="G30" s="2">
        <f>0.4*0.6</f>
        <v>0.24</v>
      </c>
      <c r="H30" s="139">
        <v>2229.96</v>
      </c>
      <c r="I30" s="10">
        <f t="shared" si="4"/>
        <v>2853.6798120000003</v>
      </c>
      <c r="J30" s="58">
        <f t="shared" si="5"/>
        <v>684.88315488</v>
      </c>
    </row>
    <row r="31" spans="2:10" ht="33.75">
      <c r="B31" s="2" t="s">
        <v>272</v>
      </c>
      <c r="C31" s="2" t="s">
        <v>106</v>
      </c>
      <c r="D31" s="2" t="s">
        <v>31</v>
      </c>
      <c r="E31" s="7" t="s">
        <v>100</v>
      </c>
      <c r="F31" s="2" t="s">
        <v>7</v>
      </c>
      <c r="G31" s="2">
        <f>13+8</f>
        <v>21</v>
      </c>
      <c r="H31" s="2">
        <v>14.86</v>
      </c>
      <c r="I31" s="10">
        <f t="shared" si="4"/>
        <v>19.016342</v>
      </c>
      <c r="J31" s="58">
        <f t="shared" si="5"/>
        <v>399.343182</v>
      </c>
    </row>
    <row r="32" spans="2:10" ht="22.5">
      <c r="B32" s="2" t="s">
        <v>273</v>
      </c>
      <c r="C32" s="2" t="s">
        <v>106</v>
      </c>
      <c r="D32" s="2" t="s">
        <v>32</v>
      </c>
      <c r="E32" s="7" t="s">
        <v>101</v>
      </c>
      <c r="F32" s="2" t="s">
        <v>7</v>
      </c>
      <c r="G32" s="2">
        <v>18</v>
      </c>
      <c r="H32" s="2">
        <v>11.22</v>
      </c>
      <c r="I32" s="10">
        <f t="shared" si="4"/>
        <v>14.358234000000001</v>
      </c>
      <c r="J32" s="58">
        <f t="shared" si="5"/>
        <v>258.448212</v>
      </c>
    </row>
    <row r="33" spans="2:10" ht="15">
      <c r="B33" s="2" t="s">
        <v>274</v>
      </c>
      <c r="C33" s="2" t="s">
        <v>106</v>
      </c>
      <c r="D33" s="2" t="s">
        <v>55</v>
      </c>
      <c r="E33" s="7" t="s">
        <v>56</v>
      </c>
      <c r="F33" s="2" t="s">
        <v>7</v>
      </c>
      <c r="G33" s="2">
        <v>6</v>
      </c>
      <c r="H33" s="2">
        <v>16.2</v>
      </c>
      <c r="I33" s="10">
        <f t="shared" si="4"/>
        <v>20.73114</v>
      </c>
      <c r="J33" s="58">
        <f t="shared" si="5"/>
        <v>124.38684</v>
      </c>
    </row>
    <row r="34" spans="2:10" ht="15">
      <c r="B34" s="57">
        <v>5</v>
      </c>
      <c r="C34" s="189" t="s">
        <v>163</v>
      </c>
      <c r="D34" s="189"/>
      <c r="E34" s="189"/>
      <c r="F34" s="189"/>
      <c r="G34" s="189"/>
      <c r="H34" s="189"/>
      <c r="I34" s="189"/>
      <c r="J34" s="102">
        <f>SUM(J35:J39)</f>
        <v>19373.863562240003</v>
      </c>
    </row>
    <row r="35" spans="1:10" ht="15">
      <c r="A35" s="103"/>
      <c r="B35" s="6" t="s">
        <v>41</v>
      </c>
      <c r="C35" s="6" t="s">
        <v>106</v>
      </c>
      <c r="D35" s="6" t="s">
        <v>189</v>
      </c>
      <c r="E35" s="74" t="s">
        <v>190</v>
      </c>
      <c r="F35" s="6" t="s">
        <v>5</v>
      </c>
      <c r="G35" s="6">
        <f>2*(2.4*2.1)</f>
        <v>10.08</v>
      </c>
      <c r="H35" s="105">
        <v>37.11</v>
      </c>
      <c r="I35" s="69">
        <f aca="true" t="shared" si="6" ref="I35:I36">H35*(1+$G$8)</f>
        <v>47.489667000000004</v>
      </c>
      <c r="J35" s="70">
        <f aca="true" t="shared" si="7" ref="J35:J36">G35*I35</f>
        <v>478.69584336</v>
      </c>
    </row>
    <row r="36" spans="1:10" ht="15">
      <c r="A36" s="103"/>
      <c r="B36" s="6" t="s">
        <v>42</v>
      </c>
      <c r="C36" s="6" t="s">
        <v>106</v>
      </c>
      <c r="D36" s="6" t="s">
        <v>192</v>
      </c>
      <c r="E36" s="74" t="s">
        <v>191</v>
      </c>
      <c r="F36" s="6" t="s">
        <v>5</v>
      </c>
      <c r="G36" s="6">
        <f>G35</f>
        <v>10.08</v>
      </c>
      <c r="H36" s="105">
        <v>56.88</v>
      </c>
      <c r="I36" s="69">
        <f t="shared" si="6"/>
        <v>72.789336</v>
      </c>
      <c r="J36" s="70">
        <f t="shared" si="7"/>
        <v>733.7165068800001</v>
      </c>
    </row>
    <row r="37" spans="1:10" ht="15">
      <c r="A37" s="103"/>
      <c r="B37" s="6" t="s">
        <v>43</v>
      </c>
      <c r="C37" s="6" t="s">
        <v>106</v>
      </c>
      <c r="D37" s="6" t="s">
        <v>188</v>
      </c>
      <c r="E37" s="74" t="s">
        <v>187</v>
      </c>
      <c r="F37" s="6" t="s">
        <v>95</v>
      </c>
      <c r="G37" s="6">
        <v>2</v>
      </c>
      <c r="H37" s="105">
        <v>1732.77</v>
      </c>
      <c r="I37" s="69">
        <f aca="true" t="shared" si="8" ref="I37:I39">H37*(1+$G$8)</f>
        <v>2217.425769</v>
      </c>
      <c r="J37" s="70">
        <f aca="true" t="shared" si="9" ref="J37:J39">G37*I37</f>
        <v>4434.851538</v>
      </c>
    </row>
    <row r="38" spans="1:10" ht="22.5">
      <c r="A38" s="103"/>
      <c r="B38" s="6" t="s">
        <v>44</v>
      </c>
      <c r="C38" s="6" t="s">
        <v>106</v>
      </c>
      <c r="D38" s="6" t="s">
        <v>183</v>
      </c>
      <c r="E38" s="74" t="s">
        <v>184</v>
      </c>
      <c r="F38" s="6" t="s">
        <v>95</v>
      </c>
      <c r="G38" s="6">
        <v>4</v>
      </c>
      <c r="H38" s="105">
        <v>1459.45</v>
      </c>
      <c r="I38" s="69">
        <f t="shared" si="8"/>
        <v>1867.658165</v>
      </c>
      <c r="J38" s="70">
        <f t="shared" si="9"/>
        <v>7470.63266</v>
      </c>
    </row>
    <row r="39" spans="1:10" ht="22.5">
      <c r="A39" s="103"/>
      <c r="B39" s="6" t="s">
        <v>275</v>
      </c>
      <c r="C39" s="6" t="s">
        <v>106</v>
      </c>
      <c r="D39" s="6" t="s">
        <v>185</v>
      </c>
      <c r="E39" s="74" t="s">
        <v>186</v>
      </c>
      <c r="F39" s="6" t="s">
        <v>95</v>
      </c>
      <c r="G39" s="6">
        <v>3</v>
      </c>
      <c r="H39" s="105">
        <v>1629.54</v>
      </c>
      <c r="I39" s="69">
        <f t="shared" si="8"/>
        <v>2085.322338</v>
      </c>
      <c r="J39" s="70">
        <f t="shared" si="9"/>
        <v>6255.967014</v>
      </c>
    </row>
    <row r="40" spans="2:10" ht="15">
      <c r="B40" s="57">
        <v>6</v>
      </c>
      <c r="C40" s="189" t="s">
        <v>193</v>
      </c>
      <c r="D40" s="189"/>
      <c r="E40" s="189"/>
      <c r="F40" s="189"/>
      <c r="G40" s="189"/>
      <c r="H40" s="189"/>
      <c r="I40" s="189"/>
      <c r="J40" s="102">
        <f>SUM(J41:J44)</f>
        <v>61586.00727378049</v>
      </c>
    </row>
    <row r="41" spans="1:10" ht="15">
      <c r="A41" s="103"/>
      <c r="B41" s="6" t="s">
        <v>46</v>
      </c>
      <c r="C41" s="6" t="s">
        <v>76</v>
      </c>
      <c r="D41" s="6" t="s">
        <v>203</v>
      </c>
      <c r="E41" s="74" t="s">
        <v>205</v>
      </c>
      <c r="F41" s="6" t="s">
        <v>12</v>
      </c>
      <c r="G41" s="6">
        <f>(13.25+6+4.85+6+13.25)+(9.7+0.9+12+0.9+9.4)</f>
        <v>76.25</v>
      </c>
      <c r="H41" s="69">
        <f>'Composições FDE'!G9</f>
        <v>3.3495934959349594</v>
      </c>
      <c r="I41" s="69">
        <f aca="true" t="shared" si="10" ref="I41:I44">H41*(1+$G$8)</f>
        <v>4.286474796747967</v>
      </c>
      <c r="J41" s="70">
        <f aca="true" t="shared" si="11" ref="J41:J44">G41*I41</f>
        <v>326.8437032520325</v>
      </c>
    </row>
    <row r="42" spans="1:10" ht="15">
      <c r="A42" s="103"/>
      <c r="B42" s="6" t="s">
        <v>47</v>
      </c>
      <c r="C42" s="6" t="s">
        <v>76</v>
      </c>
      <c r="D42" s="6" t="s">
        <v>196</v>
      </c>
      <c r="E42" s="74" t="s">
        <v>197</v>
      </c>
      <c r="F42" s="6" t="s">
        <v>12</v>
      </c>
      <c r="G42" s="6">
        <f>(7+5.6+5.6+7)+(7+7)</f>
        <v>39.2</v>
      </c>
      <c r="H42" s="69">
        <f>'Composições FDE'!G10</f>
        <v>532.4878048780488</v>
      </c>
      <c r="I42" s="69">
        <f t="shared" si="10"/>
        <v>681.424643902439</v>
      </c>
      <c r="J42" s="70">
        <f t="shared" si="11"/>
        <v>26711.84604097561</v>
      </c>
    </row>
    <row r="43" spans="1:10" ht="15">
      <c r="A43" s="103"/>
      <c r="B43" s="6" t="s">
        <v>48</v>
      </c>
      <c r="C43" s="6" t="s">
        <v>76</v>
      </c>
      <c r="D43" s="6" t="s">
        <v>198</v>
      </c>
      <c r="E43" s="74" t="s">
        <v>200</v>
      </c>
      <c r="F43" s="6" t="s">
        <v>12</v>
      </c>
      <c r="G43" s="6">
        <v>5.6</v>
      </c>
      <c r="H43" s="69">
        <f>'Composições FDE'!G11</f>
        <v>497.4308943089431</v>
      </c>
      <c r="I43" s="69">
        <f t="shared" si="10"/>
        <v>636.5623154471546</v>
      </c>
      <c r="J43" s="70">
        <f t="shared" si="11"/>
        <v>3564.7489665040653</v>
      </c>
    </row>
    <row r="44" spans="1:10" ht="15">
      <c r="A44" s="103"/>
      <c r="B44" s="6" t="s">
        <v>71</v>
      </c>
      <c r="C44" s="6" t="s">
        <v>76</v>
      </c>
      <c r="D44" s="6" t="s">
        <v>207</v>
      </c>
      <c r="E44" s="74" t="s">
        <v>221</v>
      </c>
      <c r="F44" s="6" t="s">
        <v>7</v>
      </c>
      <c r="G44" s="6">
        <f>(5.6+4.85+5.6)+(2.5+3.5+3.5)</f>
        <v>25.549999999999997</v>
      </c>
      <c r="H44" s="105">
        <f>'Composições FDE'!G12</f>
        <v>947.5853658536586</v>
      </c>
      <c r="I44" s="69">
        <f t="shared" si="10"/>
        <v>1212.6249926829269</v>
      </c>
      <c r="J44" s="70">
        <f t="shared" si="11"/>
        <v>30982.56856304878</v>
      </c>
    </row>
    <row r="45" spans="2:10" ht="15">
      <c r="B45" s="57">
        <v>7</v>
      </c>
      <c r="C45" s="189" t="s">
        <v>218</v>
      </c>
      <c r="D45" s="189"/>
      <c r="E45" s="189"/>
      <c r="F45" s="189"/>
      <c r="G45" s="189"/>
      <c r="H45" s="189"/>
      <c r="I45" s="189"/>
      <c r="J45" s="102">
        <f>SUM(J46:J49)</f>
        <v>7917.2383366560025</v>
      </c>
    </row>
    <row r="46" spans="1:10" ht="15">
      <c r="A46" s="103"/>
      <c r="B46" s="6" t="s">
        <v>49</v>
      </c>
      <c r="C46" s="6" t="s">
        <v>106</v>
      </c>
      <c r="D46" s="6" t="s">
        <v>210</v>
      </c>
      <c r="E46" s="74" t="s">
        <v>209</v>
      </c>
      <c r="F46" s="6" t="s">
        <v>211</v>
      </c>
      <c r="G46" s="69">
        <f>(4*79.2)*0.395</f>
        <v>125.13600000000001</v>
      </c>
      <c r="H46" s="69">
        <v>13.19</v>
      </c>
      <c r="I46" s="69">
        <f aca="true" t="shared" si="12" ref="I46:I49">H46*(1+$G$8)</f>
        <v>16.879243</v>
      </c>
      <c r="J46" s="70">
        <f aca="true" t="shared" si="13" ref="J46:J49">G46*I46</f>
        <v>2112.200952048</v>
      </c>
    </row>
    <row r="47" spans="1:10" ht="15">
      <c r="A47" s="103"/>
      <c r="B47" s="6" t="s">
        <v>50</v>
      </c>
      <c r="C47" s="6" t="s">
        <v>106</v>
      </c>
      <c r="D47" s="6" t="s">
        <v>213</v>
      </c>
      <c r="E47" s="74" t="s">
        <v>212</v>
      </c>
      <c r="F47" s="6" t="s">
        <v>5</v>
      </c>
      <c r="G47" s="6">
        <f>(0.2*((36*(1.2+0.3))+(18*(1.2+0.3+0.3))+(8*(1.8+0.3+0.3))))</f>
        <v>21.120000000000005</v>
      </c>
      <c r="H47" s="69">
        <v>86.98</v>
      </c>
      <c r="I47" s="69">
        <f t="shared" si="12"/>
        <v>111.30830600000002</v>
      </c>
      <c r="J47" s="70">
        <f t="shared" si="13"/>
        <v>2350.831422720001</v>
      </c>
    </row>
    <row r="48" spans="1:10" ht="15">
      <c r="A48" s="103"/>
      <c r="B48" s="6" t="s">
        <v>51</v>
      </c>
      <c r="C48" s="6" t="s">
        <v>106</v>
      </c>
      <c r="D48" s="6" t="s">
        <v>215</v>
      </c>
      <c r="E48" s="74" t="s">
        <v>214</v>
      </c>
      <c r="F48" s="6" t="s">
        <v>17</v>
      </c>
      <c r="G48" s="6">
        <f>79.2*0.3*0.2</f>
        <v>4.752000000000001</v>
      </c>
      <c r="H48" s="6">
        <v>426.8</v>
      </c>
      <c r="I48" s="69">
        <f t="shared" si="12"/>
        <v>546.17596</v>
      </c>
      <c r="J48" s="70">
        <f t="shared" si="13"/>
        <v>2595.4281619200005</v>
      </c>
    </row>
    <row r="49" spans="1:10" ht="15">
      <c r="A49" s="103"/>
      <c r="B49" s="6" t="s">
        <v>52</v>
      </c>
      <c r="C49" s="6" t="s">
        <v>106</v>
      </c>
      <c r="D49" s="6" t="s">
        <v>216</v>
      </c>
      <c r="E49" s="74" t="s">
        <v>18</v>
      </c>
      <c r="F49" s="6" t="s">
        <v>17</v>
      </c>
      <c r="G49" s="6">
        <f>G48</f>
        <v>4.752000000000001</v>
      </c>
      <c r="H49" s="105">
        <v>141.22</v>
      </c>
      <c r="I49" s="69">
        <f t="shared" si="12"/>
        <v>180.719234</v>
      </c>
      <c r="J49" s="70">
        <f t="shared" si="13"/>
        <v>858.7777999680001</v>
      </c>
    </row>
    <row r="50" spans="2:10" ht="15">
      <c r="B50" s="57">
        <v>8</v>
      </c>
      <c r="C50" s="189" t="s">
        <v>114</v>
      </c>
      <c r="D50" s="189"/>
      <c r="E50" s="189"/>
      <c r="F50" s="189"/>
      <c r="G50" s="189"/>
      <c r="H50" s="189"/>
      <c r="I50" s="189"/>
      <c r="J50" s="102">
        <f>SUM(J51:J53)</f>
        <v>13149.78519902439</v>
      </c>
    </row>
    <row r="51" spans="1:10" ht="15">
      <c r="A51" s="103"/>
      <c r="B51" s="6" t="s">
        <v>72</v>
      </c>
      <c r="C51" s="6" t="s">
        <v>76</v>
      </c>
      <c r="D51" s="6" t="s">
        <v>202</v>
      </c>
      <c r="E51" s="74" t="s">
        <v>220</v>
      </c>
      <c r="F51" s="6" t="s">
        <v>7</v>
      </c>
      <c r="G51" s="6">
        <v>1</v>
      </c>
      <c r="H51" s="69">
        <f>'Composições FDE'!G13</f>
        <v>8481.048780487805</v>
      </c>
      <c r="I51" s="69">
        <f aca="true" t="shared" si="14" ref="I51">H51*(1+$G$8)</f>
        <v>10853.198124390245</v>
      </c>
      <c r="J51" s="70">
        <f aca="true" t="shared" si="15" ref="J51">G51*I51</f>
        <v>10853.198124390245</v>
      </c>
    </row>
    <row r="52" spans="1:10" ht="15">
      <c r="A52" s="103"/>
      <c r="B52" s="6" t="s">
        <v>73</v>
      </c>
      <c r="C52" s="6" t="s">
        <v>106</v>
      </c>
      <c r="D52" s="6" t="s">
        <v>112</v>
      </c>
      <c r="E52" s="74" t="s">
        <v>113</v>
      </c>
      <c r="F52" s="6" t="s">
        <v>12</v>
      </c>
      <c r="G52" s="6">
        <v>6</v>
      </c>
      <c r="H52" s="6">
        <v>78.3</v>
      </c>
      <c r="I52" s="69">
        <f aca="true" t="shared" si="16" ref="I52:I53">H52*(1+$G$8)</f>
        <v>100.20051</v>
      </c>
      <c r="J52" s="70">
        <f aca="true" t="shared" si="17" ref="J52:J53">G52*I52</f>
        <v>601.2030599999999</v>
      </c>
    </row>
    <row r="53" spans="1:10" ht="22.5">
      <c r="A53" s="103"/>
      <c r="B53" s="6" t="s">
        <v>74</v>
      </c>
      <c r="C53" s="6" t="s">
        <v>76</v>
      </c>
      <c r="D53" s="6" t="s">
        <v>77</v>
      </c>
      <c r="E53" s="74" t="s">
        <v>217</v>
      </c>
      <c r="F53" s="6" t="s">
        <v>7</v>
      </c>
      <c r="G53" s="6">
        <v>1</v>
      </c>
      <c r="H53" s="105">
        <f>'Composições FDE'!G14</f>
        <v>1324.8292682926829</v>
      </c>
      <c r="I53" s="69">
        <f t="shared" si="16"/>
        <v>1695.3840146341463</v>
      </c>
      <c r="J53" s="70">
        <f t="shared" si="17"/>
        <v>1695.3840146341463</v>
      </c>
    </row>
    <row r="54" spans="2:10" ht="15">
      <c r="B54" s="57">
        <v>9</v>
      </c>
      <c r="C54" s="189" t="s">
        <v>80</v>
      </c>
      <c r="D54" s="189"/>
      <c r="E54" s="189"/>
      <c r="F54" s="189"/>
      <c r="G54" s="189"/>
      <c r="H54" s="189"/>
      <c r="I54" s="189"/>
      <c r="J54" s="102">
        <f>SUM(J55:J55)</f>
        <v>650.0876000000001</v>
      </c>
    </row>
    <row r="55" spans="2:10" ht="15">
      <c r="B55" s="2" t="s">
        <v>75</v>
      </c>
      <c r="C55" s="6" t="s">
        <v>106</v>
      </c>
      <c r="D55" s="2" t="s">
        <v>81</v>
      </c>
      <c r="E55" s="7" t="s">
        <v>82</v>
      </c>
      <c r="F55" s="2" t="s">
        <v>5</v>
      </c>
      <c r="G55" s="6">
        <v>50</v>
      </c>
      <c r="H55" s="2">
        <v>10.16</v>
      </c>
      <c r="I55" s="10">
        <f t="shared" si="4"/>
        <v>13.001752000000002</v>
      </c>
      <c r="J55" s="58">
        <f t="shared" si="5"/>
        <v>650.0876000000001</v>
      </c>
    </row>
    <row r="56" spans="2:10" ht="15">
      <c r="B56" s="188" t="s">
        <v>16</v>
      </c>
      <c r="C56" s="188"/>
      <c r="D56" s="188"/>
      <c r="E56" s="188"/>
      <c r="F56" s="188"/>
      <c r="G56" s="188"/>
      <c r="H56" s="188"/>
      <c r="I56" s="188"/>
      <c r="J56" s="136">
        <f>J11+J20+J27+J29+J34+J40+J45+J50+J54</f>
        <v>174508.20709358092</v>
      </c>
    </row>
    <row r="60" ht="15">
      <c r="J60" s="112" t="s">
        <v>208</v>
      </c>
    </row>
    <row r="61" ht="15">
      <c r="J61" s="106"/>
    </row>
    <row r="62" ht="15">
      <c r="J62" s="106"/>
    </row>
    <row r="63" ht="15">
      <c r="J63" s="106"/>
    </row>
    <row r="64" spans="2:10" ht="15">
      <c r="B64" s="109"/>
      <c r="C64" s="109"/>
      <c r="J64" s="106"/>
    </row>
    <row r="65" spans="2:8" ht="15.75">
      <c r="B65" s="109"/>
      <c r="C65" s="109"/>
      <c r="H65" s="108" t="s">
        <v>105</v>
      </c>
    </row>
    <row r="66" spans="2:9" ht="15">
      <c r="B66" s="110"/>
      <c r="C66" s="110"/>
      <c r="D66" s="107"/>
      <c r="I66" s="111" t="s">
        <v>104</v>
      </c>
    </row>
    <row r="67" spans="2:3" ht="15">
      <c r="B67" s="109"/>
      <c r="C67" s="109"/>
    </row>
  </sheetData>
  <autoFilter ref="B10:J56"/>
  <mergeCells count="21">
    <mergeCell ref="B5:C5"/>
    <mergeCell ref="D5:E5"/>
    <mergeCell ref="F5:G5"/>
    <mergeCell ref="H5:J5"/>
    <mergeCell ref="F6:G7"/>
    <mergeCell ref="H6:J7"/>
    <mergeCell ref="B6:C7"/>
    <mergeCell ref="D6:E7"/>
    <mergeCell ref="D8:E8"/>
    <mergeCell ref="B9:J9"/>
    <mergeCell ref="C40:I40"/>
    <mergeCell ref="C45:I45"/>
    <mergeCell ref="H8:J8"/>
    <mergeCell ref="B56:I56"/>
    <mergeCell ref="C34:I34"/>
    <mergeCell ref="C27:I27"/>
    <mergeCell ref="C29:I29"/>
    <mergeCell ref="C11:I11"/>
    <mergeCell ref="C20:I20"/>
    <mergeCell ref="C54:I54"/>
    <mergeCell ref="C50:I50"/>
  </mergeCells>
  <printOptions/>
  <pageMargins left="0.7" right="0.7" top="0.66" bottom="0.75" header="0.3" footer="0.3"/>
  <pageSetup horizontalDpi="600" verticalDpi="600" orientation="portrait" paperSize="9" scale="54" r:id="rId1"/>
  <ignoredErrors>
    <ignoredError sqref="J11:J33 J55 J51:J53 J41:J44 J35:J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85" zoomScaleNormal="85" workbookViewId="0" topLeftCell="A1">
      <selection activeCell="D14" sqref="D14"/>
    </sheetView>
  </sheetViews>
  <sheetFormatPr defaultColWidth="8.8515625" defaultRowHeight="15"/>
  <cols>
    <col min="1" max="1" width="6.8515625" style="170" bestFit="1" customWidth="1"/>
    <col min="2" max="2" width="12.57421875" style="170" bestFit="1" customWidth="1"/>
    <col min="3" max="3" width="9.28125" style="170" bestFit="1" customWidth="1"/>
    <col min="4" max="4" width="89.7109375" style="170" bestFit="1" customWidth="1"/>
    <col min="5" max="5" width="29.57421875" style="170" bestFit="1" customWidth="1"/>
    <col min="6" max="7" width="13.28125" style="170" bestFit="1" customWidth="1"/>
    <col min="8" max="16384" width="8.8515625" style="170" customWidth="1"/>
  </cols>
  <sheetData>
    <row r="2" spans="1:7" ht="15">
      <c r="A2" s="203" t="s">
        <v>34</v>
      </c>
      <c r="B2" s="203"/>
      <c r="C2" s="203" t="s">
        <v>158</v>
      </c>
      <c r="D2" s="203"/>
      <c r="E2" s="169" t="s">
        <v>36</v>
      </c>
      <c r="F2" s="203" t="s">
        <v>159</v>
      </c>
      <c r="G2" s="203"/>
    </row>
    <row r="3" spans="1:7" ht="15">
      <c r="A3" s="204" t="s">
        <v>35</v>
      </c>
      <c r="B3" s="204"/>
      <c r="C3" s="204" t="s">
        <v>160</v>
      </c>
      <c r="D3" s="204"/>
      <c r="E3" s="204" t="s">
        <v>37</v>
      </c>
      <c r="F3" s="204" t="s">
        <v>161</v>
      </c>
      <c r="G3" s="204"/>
    </row>
    <row r="4" spans="1:7" ht="15">
      <c r="A4" s="204"/>
      <c r="B4" s="204"/>
      <c r="C4" s="204"/>
      <c r="D4" s="204"/>
      <c r="E4" s="204"/>
      <c r="F4" s="204"/>
      <c r="G4" s="204"/>
    </row>
    <row r="5" spans="1:7" ht="25.5">
      <c r="A5" s="171" t="s">
        <v>38</v>
      </c>
      <c r="B5" s="172" t="s">
        <v>162</v>
      </c>
      <c r="C5" s="200" t="s">
        <v>219</v>
      </c>
      <c r="D5" s="201"/>
      <c r="E5" s="171" t="s">
        <v>15</v>
      </c>
      <c r="F5" s="202"/>
      <c r="G5" s="202"/>
    </row>
    <row r="6" spans="1:7" ht="15">
      <c r="A6" s="193" t="s">
        <v>13</v>
      </c>
      <c r="B6" s="194"/>
      <c r="C6" s="194"/>
      <c r="D6" s="194"/>
      <c r="E6" s="194"/>
      <c r="F6" s="194"/>
      <c r="G6" s="194"/>
    </row>
    <row r="7" spans="1:7" s="173" customFormat="1" ht="15">
      <c r="A7" s="133"/>
      <c r="B7" s="133"/>
      <c r="C7" s="133"/>
      <c r="D7" s="133"/>
      <c r="E7" s="135" t="s">
        <v>194</v>
      </c>
      <c r="F7" s="134">
        <v>0.23</v>
      </c>
      <c r="G7" s="133"/>
    </row>
    <row r="8" spans="1:7" ht="25.5">
      <c r="A8" s="174" t="s">
        <v>0</v>
      </c>
      <c r="B8" s="174" t="s">
        <v>14</v>
      </c>
      <c r="C8" s="174" t="s">
        <v>1</v>
      </c>
      <c r="D8" s="175" t="s">
        <v>263</v>
      </c>
      <c r="E8" s="176" t="s">
        <v>2</v>
      </c>
      <c r="F8" s="176" t="s">
        <v>57</v>
      </c>
      <c r="G8" s="177" t="s">
        <v>264</v>
      </c>
    </row>
    <row r="9" spans="1:7" ht="15">
      <c r="A9" s="178"/>
      <c r="B9" s="178" t="s">
        <v>76</v>
      </c>
      <c r="C9" s="178" t="s">
        <v>203</v>
      </c>
      <c r="D9" s="179" t="s">
        <v>204</v>
      </c>
      <c r="E9" s="178" t="s">
        <v>12</v>
      </c>
      <c r="F9" s="180">
        <v>4.12</v>
      </c>
      <c r="G9" s="181">
        <f aca="true" t="shared" si="0" ref="G9:G12">F9/(1+$F$7)</f>
        <v>3.3495934959349594</v>
      </c>
    </row>
    <row r="10" spans="1:7" ht="15">
      <c r="A10" s="178"/>
      <c r="B10" s="178" t="s">
        <v>76</v>
      </c>
      <c r="C10" s="178" t="s">
        <v>196</v>
      </c>
      <c r="D10" s="179" t="s">
        <v>195</v>
      </c>
      <c r="E10" s="178" t="s">
        <v>12</v>
      </c>
      <c r="F10" s="180">
        <v>654.96</v>
      </c>
      <c r="G10" s="181">
        <f t="shared" si="0"/>
        <v>532.4878048780488</v>
      </c>
    </row>
    <row r="11" spans="1:7" ht="25.5">
      <c r="A11" s="178"/>
      <c r="B11" s="178" t="s">
        <v>76</v>
      </c>
      <c r="C11" s="178" t="s">
        <v>198</v>
      </c>
      <c r="D11" s="179" t="s">
        <v>199</v>
      </c>
      <c r="E11" s="178" t="s">
        <v>12</v>
      </c>
      <c r="F11" s="180">
        <v>611.84</v>
      </c>
      <c r="G11" s="181">
        <f t="shared" si="0"/>
        <v>497.4308943089431</v>
      </c>
    </row>
    <row r="12" spans="1:7" ht="25.5">
      <c r="A12" s="178"/>
      <c r="B12" s="178" t="s">
        <v>76</v>
      </c>
      <c r="C12" s="178" t="s">
        <v>207</v>
      </c>
      <c r="D12" s="179" t="s">
        <v>206</v>
      </c>
      <c r="E12" s="178" t="s">
        <v>12</v>
      </c>
      <c r="F12" s="180">
        <v>1165.53</v>
      </c>
      <c r="G12" s="181">
        <f t="shared" si="0"/>
        <v>947.5853658536586</v>
      </c>
    </row>
    <row r="13" spans="1:7" ht="15">
      <c r="A13" s="178"/>
      <c r="B13" s="178" t="s">
        <v>76</v>
      </c>
      <c r="C13" s="178" t="s">
        <v>202</v>
      </c>
      <c r="D13" s="179" t="s">
        <v>201</v>
      </c>
      <c r="E13" s="178" t="s">
        <v>7</v>
      </c>
      <c r="F13" s="180">
        <v>10431.69</v>
      </c>
      <c r="G13" s="181">
        <f>F13/(1+$F$7)</f>
        <v>8481.048780487805</v>
      </c>
    </row>
    <row r="14" spans="1:7" ht="25.5">
      <c r="A14" s="178"/>
      <c r="B14" s="178" t="s">
        <v>76</v>
      </c>
      <c r="C14" s="178" t="s">
        <v>77</v>
      </c>
      <c r="D14" s="179" t="s">
        <v>79</v>
      </c>
      <c r="E14" s="178" t="s">
        <v>7</v>
      </c>
      <c r="F14" s="180">
        <v>1629.54</v>
      </c>
      <c r="G14" s="181">
        <f aca="true" t="shared" si="1" ref="G14">F14/(1+$F$7)</f>
        <v>1324.8292682926829</v>
      </c>
    </row>
  </sheetData>
  <mergeCells count="10">
    <mergeCell ref="C5:D5"/>
    <mergeCell ref="F5:G5"/>
    <mergeCell ref="A6:G6"/>
    <mergeCell ref="A2:B2"/>
    <mergeCell ref="C2:D2"/>
    <mergeCell ref="F2:G2"/>
    <mergeCell ref="A3:B4"/>
    <mergeCell ref="C3:D4"/>
    <mergeCell ref="E3:E4"/>
    <mergeCell ref="F3:G4"/>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view="pageBreakPreview" zoomScaleSheetLayoutView="100" workbookViewId="0" topLeftCell="A43">
      <selection activeCell="B53" sqref="B53"/>
    </sheetView>
  </sheetViews>
  <sheetFormatPr defaultColWidth="9.140625" defaultRowHeight="15"/>
  <cols>
    <col min="1" max="1" width="0.85546875" style="140" customWidth="1"/>
    <col min="2" max="2" width="8.421875" style="140" customWidth="1"/>
    <col min="3" max="3" width="13.8515625" style="140" customWidth="1"/>
    <col min="4" max="4" width="8.7109375" style="140" customWidth="1"/>
    <col min="5" max="5" width="39.8515625" style="140" customWidth="1"/>
    <col min="6" max="6" width="6.140625" style="140" customWidth="1"/>
    <col min="7" max="7" width="8.421875" style="140" customWidth="1"/>
    <col min="8" max="8" width="31.28125" style="140" customWidth="1"/>
    <col min="9" max="9" width="83.140625" style="140" customWidth="1"/>
    <col min="10" max="16384" width="9.140625" style="140" customWidth="1"/>
  </cols>
  <sheetData>
    <row r="1" spans="7:9" ht="6" customHeight="1">
      <c r="G1" s="141"/>
      <c r="I1" s="142"/>
    </row>
    <row r="2" spans="4:9" ht="16.5" customHeight="1">
      <c r="D2" s="205"/>
      <c r="E2" s="206"/>
      <c r="F2" s="206"/>
      <c r="G2" s="206"/>
      <c r="H2" s="206"/>
      <c r="I2" s="206"/>
    </row>
    <row r="3" spans="2:9" ht="15">
      <c r="B3" s="207" t="s">
        <v>34</v>
      </c>
      <c r="C3" s="207"/>
      <c r="D3" s="207" t="str">
        <f>'Planilha Orçamentária'!D5:E5</f>
        <v>PREFEITURA MUNICIPAL DE TIÊTE</v>
      </c>
      <c r="E3" s="207"/>
      <c r="F3" s="207" t="s">
        <v>36</v>
      </c>
      <c r="G3" s="207"/>
      <c r="H3" s="182" t="str">
        <f>'Planilha Orçamentária'!H5:J5</f>
        <v xml:space="preserve">TIÊTE - SP </v>
      </c>
      <c r="I3" s="211"/>
    </row>
    <row r="4" spans="1:10" s="72" customFormat="1" ht="14.45" customHeight="1">
      <c r="A4" s="71"/>
      <c r="B4" s="199" t="s">
        <v>35</v>
      </c>
      <c r="C4" s="199"/>
      <c r="D4" s="199" t="s">
        <v>160</v>
      </c>
      <c r="E4" s="199"/>
      <c r="F4" s="199" t="s">
        <v>37</v>
      </c>
      <c r="G4" s="199"/>
      <c r="H4" s="199" t="s">
        <v>161</v>
      </c>
      <c r="I4" s="211"/>
      <c r="J4" s="183"/>
    </row>
    <row r="5" spans="1:12" s="72" customFormat="1" ht="15">
      <c r="A5" s="71"/>
      <c r="B5" s="199"/>
      <c r="C5" s="199"/>
      <c r="D5" s="199"/>
      <c r="E5" s="199"/>
      <c r="F5" s="199"/>
      <c r="G5" s="199"/>
      <c r="H5" s="199"/>
      <c r="I5" s="211"/>
      <c r="J5" s="183"/>
      <c r="K5" s="137"/>
      <c r="L5" s="137"/>
    </row>
    <row r="6" spans="2:9" ht="23.25" customHeight="1">
      <c r="B6" s="184" t="s">
        <v>38</v>
      </c>
      <c r="C6" s="185" t="str">
        <f>'Planilha Orçamentária'!C8</f>
        <v>2.092,71 M²</v>
      </c>
      <c r="D6" s="212" t="str">
        <f>'Planilha Orçamentária'!D8:E8</f>
        <v>BASE: CDHU VERSÃO 185 - Data Base: Fev/2022 - FDE Jan/2022</v>
      </c>
      <c r="E6" s="212"/>
      <c r="F6" s="184" t="s">
        <v>15</v>
      </c>
      <c r="G6" s="186">
        <f>'Planilha Orçamentária'!G8</f>
        <v>0.2797</v>
      </c>
      <c r="H6" s="187"/>
      <c r="I6" s="187"/>
    </row>
    <row r="7" spans="2:9" ht="15">
      <c r="B7" s="209" t="s">
        <v>13</v>
      </c>
      <c r="C7" s="210"/>
      <c r="D7" s="210"/>
      <c r="E7" s="210"/>
      <c r="F7" s="210"/>
      <c r="G7" s="210"/>
      <c r="H7" s="210"/>
      <c r="I7" s="210"/>
    </row>
    <row r="8" spans="2:9" ht="15">
      <c r="B8" s="143" t="s">
        <v>0</v>
      </c>
      <c r="C8" s="143" t="s">
        <v>14</v>
      </c>
      <c r="D8" s="143" t="s">
        <v>1</v>
      </c>
      <c r="E8" s="144" t="s">
        <v>255</v>
      </c>
      <c r="F8" s="145" t="s">
        <v>2</v>
      </c>
      <c r="G8" s="145" t="s">
        <v>3</v>
      </c>
      <c r="H8" s="145" t="s">
        <v>83</v>
      </c>
      <c r="I8" s="146" t="s">
        <v>84</v>
      </c>
    </row>
    <row r="9" spans="2:9" ht="15">
      <c r="B9" s="147">
        <f>'Planilha Orçamentária'!B11</f>
        <v>1</v>
      </c>
      <c r="C9" s="208" t="str">
        <f>'Planilha Orçamentária'!C11:I11</f>
        <v>SISTEMA DE ALARME E DETECÇÃO</v>
      </c>
      <c r="D9" s="208"/>
      <c r="E9" s="208"/>
      <c r="F9" s="208"/>
      <c r="G9" s="208"/>
      <c r="H9" s="208"/>
      <c r="I9" s="208"/>
    </row>
    <row r="10" spans="2:9" ht="56.25">
      <c r="B10" s="148" t="str">
        <f>'Planilha Orçamentária'!B12</f>
        <v>1.1</v>
      </c>
      <c r="C10" s="148" t="str">
        <f>'Planilha Orçamentária'!C12</f>
        <v>CDHU</v>
      </c>
      <c r="D10" s="148" t="str">
        <f>'Planilha Orçamentária'!D12</f>
        <v>66.02.500</v>
      </c>
      <c r="E10" s="149" t="str">
        <f>'Planilha Orçamentária'!E12</f>
        <v>Central de alarme microprocessada, para até 125 zonas</v>
      </c>
      <c r="F10" s="8" t="str">
        <f>'Planilha Orçamentária'!F12</f>
        <v>un</v>
      </c>
      <c r="G10" s="150">
        <v>1</v>
      </c>
      <c r="H10" s="151" t="s">
        <v>108</v>
      </c>
      <c r="I10" s="152" t="s">
        <v>232</v>
      </c>
    </row>
    <row r="11" spans="2:9" ht="48.75" customHeight="1">
      <c r="B11" s="148" t="str">
        <f>'Planilha Orçamentária'!B13</f>
        <v>1.2</v>
      </c>
      <c r="C11" s="148" t="str">
        <f>'Planilha Orçamentária'!C13</f>
        <v>CDHU</v>
      </c>
      <c r="D11" s="148" t="str">
        <f>'Planilha Orçamentária'!D13</f>
        <v>50.05.450</v>
      </c>
      <c r="E11" s="149" t="str">
        <f>'Planilha Orçamentária'!E13</f>
        <v>Acionador manual quebra-vidro endereçável</v>
      </c>
      <c r="F11" s="8" t="str">
        <f>'Planilha Orçamentária'!F13</f>
        <v>un</v>
      </c>
      <c r="G11" s="150">
        <v>13</v>
      </c>
      <c r="H11" s="151" t="s">
        <v>85</v>
      </c>
      <c r="I11" s="151" t="s">
        <v>233</v>
      </c>
    </row>
    <row r="12" spans="2:9" ht="45">
      <c r="B12" s="148" t="str">
        <f>'Planilha Orçamentária'!B14</f>
        <v>1.3</v>
      </c>
      <c r="C12" s="148" t="str">
        <f>'Planilha Orçamentária'!C14</f>
        <v>CDHU</v>
      </c>
      <c r="D12" s="148" t="str">
        <f>'Planilha Orçamentária'!D14</f>
        <v xml:space="preserve">50.05.230 </v>
      </c>
      <c r="E12" s="149" t="str">
        <f>'Planilha Orçamentária'!E14</f>
        <v>Sirene audiovisual tipo endereçável</v>
      </c>
      <c r="F12" s="8" t="str">
        <f>'Planilha Orçamentária'!F14</f>
        <v>un</v>
      </c>
      <c r="G12" s="150">
        <v>13</v>
      </c>
      <c r="H12" s="151" t="s">
        <v>85</v>
      </c>
      <c r="I12" s="151" t="s">
        <v>235</v>
      </c>
    </row>
    <row r="13" spans="2:9" ht="22.5">
      <c r="B13" s="148" t="str">
        <f>'Planilha Orçamentária'!B15</f>
        <v>1.4</v>
      </c>
      <c r="C13" s="148" t="str">
        <f>'Planilha Orçamentária'!C15</f>
        <v>CDHU</v>
      </c>
      <c r="D13" s="148" t="str">
        <f>'Planilha Orçamentária'!D15</f>
        <v>50.05.430</v>
      </c>
      <c r="E13" s="149" t="str">
        <f>'Planilha Orçamentária'!E15</f>
        <v>Detector óptico de fumaça com base endereçável</v>
      </c>
      <c r="F13" s="8" t="str">
        <f>'Planilha Orçamentária'!F15</f>
        <v>un</v>
      </c>
      <c r="G13" s="150">
        <v>15</v>
      </c>
      <c r="H13" s="151" t="s">
        <v>85</v>
      </c>
      <c r="I13" s="151" t="s">
        <v>236</v>
      </c>
    </row>
    <row r="14" spans="2:9" ht="67.5">
      <c r="B14" s="148" t="str">
        <f>'Planilha Orçamentária'!B16</f>
        <v>1.5</v>
      </c>
      <c r="C14" s="148" t="str">
        <f>'Planilha Orçamentária'!C16</f>
        <v>CDHU</v>
      </c>
      <c r="D14" s="148" t="str">
        <f>'Planilha Orçamentária'!D16</f>
        <v>40.06.040</v>
      </c>
      <c r="E14" s="149" t="str">
        <f>'Planilha Orçamentária'!E16</f>
        <v>Condulete metálico de 3/4´</v>
      </c>
      <c r="F14" s="8" t="str">
        <f>'Planilha Orçamentária'!F16</f>
        <v>cj.</v>
      </c>
      <c r="G14" s="150">
        <f>G13</f>
        <v>15</v>
      </c>
      <c r="H14" s="151" t="s">
        <v>224</v>
      </c>
      <c r="I14" s="151" t="s">
        <v>237</v>
      </c>
    </row>
    <row r="15" spans="2:9" ht="90">
      <c r="B15" s="148" t="str">
        <f>'Planilha Orçamentária'!B17</f>
        <v>1.6</v>
      </c>
      <c r="C15" s="148" t="str">
        <f>'Planilha Orçamentária'!C17</f>
        <v>CDHU</v>
      </c>
      <c r="D15" s="148" t="str">
        <f>'Planilha Orçamentária'!D17</f>
        <v xml:space="preserve">38.04.040 </v>
      </c>
      <c r="E15" s="149" t="str">
        <f>'Planilha Orçamentária'!E17</f>
        <v>Eletroduto galvanizado conforme NBR13057 - 3/4´ com acessórios</v>
      </c>
      <c r="F15" s="8" t="str">
        <f>'Planilha Orçamentária'!F17</f>
        <v>m</v>
      </c>
      <c r="G15" s="150">
        <v>320</v>
      </c>
      <c r="H15" s="151" t="s">
        <v>87</v>
      </c>
      <c r="I15" s="151" t="s">
        <v>86</v>
      </c>
    </row>
    <row r="16" spans="2:9" ht="45">
      <c r="B16" s="148" t="str">
        <f>'Planilha Orçamentária'!B18</f>
        <v>1.7</v>
      </c>
      <c r="C16" s="148" t="str">
        <f>'Planilha Orçamentária'!C18</f>
        <v>CDHU</v>
      </c>
      <c r="D16" s="148" t="str">
        <f>'Planilha Orçamentária'!D18</f>
        <v>39.12.520</v>
      </c>
      <c r="E16" s="149" t="str">
        <f>'Planilha Orçamentária'!E18</f>
        <v>Cabo de cobre flexível blindado de 3 x 1,5 mm², isolamento 600V, isolação em VC/E 105°C - para detecção de incêndio</v>
      </c>
      <c r="F16" s="8" t="str">
        <f>'Planilha Orçamentária'!F18</f>
        <v>m</v>
      </c>
      <c r="G16" s="150">
        <f>G15*1.1</f>
        <v>352</v>
      </c>
      <c r="H16" s="151" t="s">
        <v>223</v>
      </c>
      <c r="I16" s="151" t="s">
        <v>238</v>
      </c>
    </row>
    <row r="17" spans="2:9" ht="45">
      <c r="B17" s="148" t="str">
        <f>'Planilha Orçamentária'!B19</f>
        <v>1.8</v>
      </c>
      <c r="C17" s="148" t="str">
        <f>'Planilha Orçamentária'!C19</f>
        <v>CDHU</v>
      </c>
      <c r="D17" s="148" t="str">
        <f>'Planilha Orçamentária'!D19</f>
        <v>39.21.201</v>
      </c>
      <c r="E17" s="149" t="str">
        <f>'Planilha Orçamentária'!E19</f>
        <v>Cabo de cobre flexível de 2 x 2,5 mm², isolamento 0,6/1 kV - isolação HEPR 90°C</v>
      </c>
      <c r="F17" s="8" t="str">
        <f>'Planilha Orçamentária'!F19</f>
        <v>m</v>
      </c>
      <c r="G17" s="150">
        <f>(185+80)*1.1</f>
        <v>291.5</v>
      </c>
      <c r="H17" s="151" t="s">
        <v>225</v>
      </c>
      <c r="I17" s="153" t="s">
        <v>239</v>
      </c>
    </row>
    <row r="18" spans="2:9" ht="15">
      <c r="B18" s="154">
        <f>'Planilha Orçamentária'!B20</f>
        <v>2</v>
      </c>
      <c r="C18" s="215" t="str">
        <f>'Planilha Orçamentária'!C20:I20</f>
        <v>ILUMINAÇÃO DE EMERGÊNCIA POR BLOCO AUTÔNOMOS</v>
      </c>
      <c r="D18" s="216"/>
      <c r="E18" s="216"/>
      <c r="F18" s="216"/>
      <c r="G18" s="217"/>
      <c r="H18" s="217"/>
      <c r="I18" s="218"/>
    </row>
    <row r="19" spans="2:9" ht="45">
      <c r="B19" s="148" t="str">
        <f>'Planilha Orçamentária'!B21</f>
        <v>2.1</v>
      </c>
      <c r="C19" s="148" t="str">
        <f>'Planilha Orçamentária'!C21</f>
        <v>CDHU</v>
      </c>
      <c r="D19" s="148" t="str">
        <f>'Planilha Orçamentária'!D21</f>
        <v xml:space="preserve">50.05.260 </v>
      </c>
      <c r="E19" s="149" t="str">
        <f>'Planilha Orçamentária'!E21</f>
        <v>Bloco autônomo de iluminação de emergência com autonomia mínima
de 1 hora, equipado com 2 lâmpadas de 11 W</v>
      </c>
      <c r="F19" s="148" t="str">
        <f>'Planilha Orçamentária'!F21</f>
        <v>un</v>
      </c>
      <c r="G19" s="155">
        <v>54</v>
      </c>
      <c r="H19" s="156" t="s">
        <v>92</v>
      </c>
      <c r="I19" s="152" t="s">
        <v>109</v>
      </c>
    </row>
    <row r="20" spans="2:9" ht="45">
      <c r="B20" s="148" t="str">
        <f>'Planilha Orçamentária'!B22</f>
        <v>2.2</v>
      </c>
      <c r="C20" s="148" t="str">
        <f>'Planilha Orçamentária'!C22</f>
        <v>CDHU</v>
      </c>
      <c r="D20" s="148" t="str">
        <f>'Planilha Orçamentária'!D22</f>
        <v>50.05.312</v>
      </c>
      <c r="E20" s="149" t="str">
        <f>'Planilha Orçamentária'!E22</f>
        <v>Bloco autônomo de iluminação de emergência LED, com autonomia mínima de 3 horas, fluxo luminoso de 2.000 até 3.000 lúmens, equipado com 2 faróis</v>
      </c>
      <c r="F20" s="148" t="str">
        <f>'Planilha Orçamentária'!F22</f>
        <v>un</v>
      </c>
      <c r="G20" s="155">
        <v>3</v>
      </c>
      <c r="H20" s="156" t="s">
        <v>92</v>
      </c>
      <c r="I20" s="152" t="s">
        <v>240</v>
      </c>
    </row>
    <row r="21" spans="2:9" ht="90">
      <c r="B21" s="148" t="str">
        <f>'Planilha Orçamentária'!B23</f>
        <v>2.3</v>
      </c>
      <c r="C21" s="148" t="str">
        <f>'Planilha Orçamentária'!C23</f>
        <v>CDHU</v>
      </c>
      <c r="D21" s="148" t="str">
        <f>'Planilha Orçamentária'!D23</f>
        <v xml:space="preserve">38.04.040 </v>
      </c>
      <c r="E21" s="149" t="str">
        <f>'Planilha Orçamentária'!E23</f>
        <v>Eletroduto galvanizado conforme NBR13057 - 3/4´ com acessórios</v>
      </c>
      <c r="F21" s="148" t="str">
        <f>'Planilha Orçamentária'!F23</f>
        <v>m</v>
      </c>
      <c r="G21" s="155">
        <v>180</v>
      </c>
      <c r="H21" s="151" t="s">
        <v>87</v>
      </c>
      <c r="I21" s="151" t="s">
        <v>86</v>
      </c>
    </row>
    <row r="22" spans="2:9" ht="33.75">
      <c r="B22" s="148" t="str">
        <f>'Planilha Orçamentária'!B24</f>
        <v>2.4</v>
      </c>
      <c r="C22" s="148" t="str">
        <f>'Planilha Orçamentária'!C24</f>
        <v>CDHU</v>
      </c>
      <c r="D22" s="148" t="str">
        <f>'Planilha Orçamentária'!D24</f>
        <v xml:space="preserve">40.04.450 </v>
      </c>
      <c r="E22" s="149" t="str">
        <f>'Planilha Orçamentária'!E24</f>
        <v>Tomada 2P+T de 10 A - 250 V, completa</v>
      </c>
      <c r="F22" s="148" t="str">
        <f>'Planilha Orçamentária'!F24</f>
        <v>cj</v>
      </c>
      <c r="G22" s="155">
        <v>57</v>
      </c>
      <c r="H22" s="156" t="s">
        <v>94</v>
      </c>
      <c r="I22" s="152" t="s">
        <v>93</v>
      </c>
    </row>
    <row r="23" spans="2:9" ht="45">
      <c r="B23" s="148" t="str">
        <f>'Planilha Orçamentária'!B25</f>
        <v>2.5</v>
      </c>
      <c r="C23" s="148" t="str">
        <f>'Planilha Orçamentária'!C25</f>
        <v>CDHU</v>
      </c>
      <c r="D23" s="148" t="str">
        <f>'Planilha Orçamentária'!D25</f>
        <v>39.21.020</v>
      </c>
      <c r="E23" s="149" t="str">
        <f>'Planilha Orçamentária'!E25</f>
        <v>Cabo de cobre flexível de 2,5 mm², isolamento 0,6/1kV - isolação HEPR 90°C</v>
      </c>
      <c r="F23" s="148" t="str">
        <f>'Planilha Orçamentária'!F25</f>
        <v>m</v>
      </c>
      <c r="G23" s="155">
        <v>680</v>
      </c>
      <c r="H23" s="156" t="s">
        <v>88</v>
      </c>
      <c r="I23" s="152" t="s">
        <v>239</v>
      </c>
    </row>
    <row r="24" spans="2:9" ht="56.25">
      <c r="B24" s="148" t="str">
        <f>'Planilha Orçamentária'!B26</f>
        <v>2.6</v>
      </c>
      <c r="C24" s="148" t="str">
        <f>'Planilha Orçamentária'!C26</f>
        <v>CDHU</v>
      </c>
      <c r="D24" s="148" t="str">
        <f>'Planilha Orçamentária'!D26</f>
        <v xml:space="preserve">37.13.600 </v>
      </c>
      <c r="E24" s="149" t="str">
        <f>'Planilha Orçamentária'!E26</f>
        <v>Disjuntor termomagnético, unipolar 127/220 V, corrente de 10 A até 30 A</v>
      </c>
      <c r="F24" s="148" t="str">
        <f>'Planilha Orçamentária'!F26</f>
        <v>un</v>
      </c>
      <c r="G24" s="155">
        <v>3</v>
      </c>
      <c r="H24" s="156" t="s">
        <v>231</v>
      </c>
      <c r="I24" s="152" t="s">
        <v>99</v>
      </c>
    </row>
    <row r="25" spans="2:9" ht="15">
      <c r="B25" s="157">
        <f>'Planilha Orçamentária'!B27</f>
        <v>3</v>
      </c>
      <c r="C25" s="219" t="str">
        <f>'Planilha Orçamentária'!C27:I27</f>
        <v xml:space="preserve">EXTINTORES DE INCÊNIO </v>
      </c>
      <c r="D25" s="220"/>
      <c r="E25" s="220"/>
      <c r="F25" s="220"/>
      <c r="G25" s="220"/>
      <c r="H25" s="220"/>
      <c r="I25" s="221"/>
    </row>
    <row r="26" spans="2:9" ht="78.75">
      <c r="B26" s="158" t="str">
        <f>'Planilha Orçamentária'!B28</f>
        <v>3.1</v>
      </c>
      <c r="C26" s="158" t="str">
        <f>'Planilha Orçamentária'!C28</f>
        <v>CDHU</v>
      </c>
      <c r="D26" s="158" t="str">
        <f>'Planilha Orçamentária'!D28</f>
        <v>50.10.110</v>
      </c>
      <c r="E26" s="159" t="str">
        <f>'Planilha Orçamentária'!E28</f>
        <v>Extintor manual de pó químico seco ABC - capacidade de 4 kg</v>
      </c>
      <c r="F26" s="158" t="str">
        <f>'Planilha Orçamentária'!F28</f>
        <v>un</v>
      </c>
      <c r="G26" s="158">
        <v>8</v>
      </c>
      <c r="H26" s="156" t="s">
        <v>89</v>
      </c>
      <c r="I26" s="160" t="s">
        <v>96</v>
      </c>
    </row>
    <row r="27" spans="2:9" ht="15">
      <c r="B27" s="161">
        <f>'Planilha Orçamentária'!B29</f>
        <v>4</v>
      </c>
      <c r="C27" s="208" t="str">
        <f>'Planilha Orçamentária'!C29:I29</f>
        <v xml:space="preserve">SINALIZAÇÃO DE MERGÊNCIA </v>
      </c>
      <c r="D27" s="208"/>
      <c r="E27" s="208"/>
      <c r="F27" s="208"/>
      <c r="G27" s="208"/>
      <c r="H27" s="208"/>
      <c r="I27" s="208"/>
    </row>
    <row r="28" spans="2:9" ht="45">
      <c r="B28" s="162" t="str">
        <f>'Planilha Orçamentária'!B30</f>
        <v>4.1</v>
      </c>
      <c r="C28" s="162" t="str">
        <f>'Planilha Orçamentária'!C30</f>
        <v>CDHU</v>
      </c>
      <c r="D28" s="162" t="str">
        <f>'Planilha Orçamentária'!D30</f>
        <v xml:space="preserve">97.02.190 </v>
      </c>
      <c r="E28" s="163" t="str">
        <f>'Planilha Orçamentária'!E30</f>
        <v>Placa de identificação em acrílico com texto em vinil</v>
      </c>
      <c r="F28" s="162" t="str">
        <f>'Planilha Orçamentária'!F30</f>
        <v>m²</v>
      </c>
      <c r="G28" s="162">
        <v>0.24</v>
      </c>
      <c r="H28" s="151" t="s">
        <v>182</v>
      </c>
      <c r="I28" s="152" t="s">
        <v>98</v>
      </c>
    </row>
    <row r="29" spans="2:9" ht="56.25">
      <c r="B29" s="162" t="str">
        <f>'Planilha Orçamentária'!B31</f>
        <v>4.2</v>
      </c>
      <c r="C29" s="162" t="str">
        <f>'Planilha Orçamentária'!C31</f>
        <v>CDHU</v>
      </c>
      <c r="D29" s="162" t="str">
        <f>'Planilha Orçamentária'!D31</f>
        <v xml:space="preserve">97.02.193 </v>
      </c>
      <c r="E29" s="163" t="str">
        <f>'Planilha Orçamentária'!E31</f>
        <v>Placa de sinalização em PVC fotoluminescente (200x200mm), com indicação de equipamentos
de alarme, detecção e extinção de incêndio</v>
      </c>
      <c r="F29" s="162" t="str">
        <f>'Planilha Orçamentária'!F31</f>
        <v>un</v>
      </c>
      <c r="G29" s="162">
        <v>21</v>
      </c>
      <c r="H29" s="151" t="s">
        <v>90</v>
      </c>
      <c r="I29" s="152" t="s">
        <v>103</v>
      </c>
    </row>
    <row r="30" spans="2:9" ht="56.25">
      <c r="B30" s="162" t="str">
        <f>'Planilha Orçamentária'!B32</f>
        <v>4.3</v>
      </c>
      <c r="C30" s="162" t="str">
        <f>'Planilha Orçamentária'!C32</f>
        <v>CDHU</v>
      </c>
      <c r="D30" s="162" t="str">
        <f>'Planilha Orçamentária'!D32</f>
        <v xml:space="preserve">97.02.195 </v>
      </c>
      <c r="E30" s="163" t="str">
        <f>'Planilha Orçamentária'!E32</f>
        <v>Placa de sinalização em PVC fotoluminescente (240x120mm), com indicação de rota de
evacuação e saída de emergência</v>
      </c>
      <c r="F30" s="162" t="str">
        <f>'Planilha Orçamentária'!F32</f>
        <v>un</v>
      </c>
      <c r="G30" s="162">
        <v>18</v>
      </c>
      <c r="H30" s="151" t="s">
        <v>91</v>
      </c>
      <c r="I30" s="152" t="s">
        <v>102</v>
      </c>
    </row>
    <row r="31" spans="2:9" ht="56.25">
      <c r="B31" s="162" t="str">
        <f>'Planilha Orçamentária'!B33</f>
        <v>4.4</v>
      </c>
      <c r="C31" s="162" t="str">
        <f>'Planilha Orçamentária'!C33</f>
        <v>CDHU</v>
      </c>
      <c r="D31" s="162" t="str">
        <f>'Planilha Orçamentária'!D33</f>
        <v>97.02.197</v>
      </c>
      <c r="E31" s="163" t="str">
        <f>'Planilha Orçamentária'!E33</f>
        <v>Placa de sinalização em PVC, com indicação de alerta</v>
      </c>
      <c r="F31" s="162" t="str">
        <f>'Planilha Orçamentária'!F33</f>
        <v>un</v>
      </c>
      <c r="G31" s="162">
        <v>6</v>
      </c>
      <c r="H31" s="164" t="s">
        <v>226</v>
      </c>
      <c r="I31" s="165" t="s">
        <v>97</v>
      </c>
    </row>
    <row r="32" spans="2:9" ht="15">
      <c r="B32" s="154">
        <f>'Planilha Orçamentária'!B34</f>
        <v>5</v>
      </c>
      <c r="C32" s="214" t="str">
        <f>'Planilha Orçamentária'!C34:I34</f>
        <v>SAÍDAS DE EMERGÊNCIA</v>
      </c>
      <c r="D32" s="214"/>
      <c r="E32" s="214"/>
      <c r="F32" s="214"/>
      <c r="G32" s="214"/>
      <c r="H32" s="214"/>
      <c r="I32" s="214"/>
    </row>
    <row r="33" spans="2:9" ht="22.5">
      <c r="B33" s="8" t="str">
        <f>'Planilha Orçamentária'!B35</f>
        <v>5.1</v>
      </c>
      <c r="C33" s="8" t="str">
        <f>'Planilha Orçamentária'!C35</f>
        <v>CDHU</v>
      </c>
      <c r="D33" s="8" t="str">
        <f>'Planilha Orçamentária'!D35</f>
        <v>04.14.040</v>
      </c>
      <c r="E33" s="166" t="str">
        <f>'Planilha Orçamentária'!E35</f>
        <v>Retirada de esquadria em vidro</v>
      </c>
      <c r="F33" s="8" t="str">
        <f>'Planilha Orçamentária'!F35</f>
        <v>m²</v>
      </c>
      <c r="G33" s="8">
        <v>10.08</v>
      </c>
      <c r="H33" s="166" t="s">
        <v>260</v>
      </c>
      <c r="I33" s="152" t="s">
        <v>241</v>
      </c>
    </row>
    <row r="34" spans="2:9" ht="22.5">
      <c r="B34" s="8" t="str">
        <f>'Planilha Orçamentária'!B36</f>
        <v>5.2</v>
      </c>
      <c r="C34" s="8" t="str">
        <f>'Planilha Orçamentária'!C36</f>
        <v>CDHU</v>
      </c>
      <c r="D34" s="8" t="str">
        <f>'Planilha Orçamentária'!D36</f>
        <v>26.20.020</v>
      </c>
      <c r="E34" s="166" t="str">
        <f>'Planilha Orçamentária'!E36</f>
        <v>Recolocação de vidro inclusive emassamento ou recolocação de baguetes</v>
      </c>
      <c r="F34" s="8" t="str">
        <f>'Planilha Orçamentária'!F36</f>
        <v>m²</v>
      </c>
      <c r="G34" s="8">
        <v>10.08</v>
      </c>
      <c r="H34" s="166" t="s">
        <v>261</v>
      </c>
      <c r="I34" s="152" t="s">
        <v>242</v>
      </c>
    </row>
    <row r="35" spans="2:9" ht="56.25">
      <c r="B35" s="8" t="str">
        <f>'Planilha Orçamentária'!B37</f>
        <v>5.3</v>
      </c>
      <c r="C35" s="8" t="str">
        <f>'Planilha Orçamentária'!C37</f>
        <v>CDHU</v>
      </c>
      <c r="D35" s="8" t="str">
        <f>'Planilha Orçamentária'!D37</f>
        <v>28.20.830</v>
      </c>
      <c r="E35" s="166" t="str">
        <f>'Planilha Orçamentária'!E37</f>
        <v>Barra antipânico de sobrepor com maçaneta e chave, para porta dupla em vidro</v>
      </c>
      <c r="F35" s="8" t="str">
        <f>'Planilha Orçamentária'!F37</f>
        <v>cj</v>
      </c>
      <c r="G35" s="8">
        <v>2</v>
      </c>
      <c r="H35" s="166" t="s">
        <v>251</v>
      </c>
      <c r="I35" s="152" t="s">
        <v>243</v>
      </c>
    </row>
    <row r="36" spans="2:9" ht="78.75">
      <c r="B36" s="8" t="str">
        <f>'Planilha Orçamentária'!B38</f>
        <v>5.4</v>
      </c>
      <c r="C36" s="8" t="str">
        <f>'Planilha Orçamentária'!C38</f>
        <v>CDHU</v>
      </c>
      <c r="D36" s="8" t="str">
        <f>'Planilha Orçamentária'!D38</f>
        <v>28.20.840</v>
      </c>
      <c r="E36" s="166" t="str">
        <f>'Planilha Orçamentária'!E38</f>
        <v>Barra antipânico para porta dupla com travamentos horizontal e vertical completa, com maçaneta tipo alavanca e chave, para vãos de 1,40 a 1,60 m</v>
      </c>
      <c r="F36" s="8" t="str">
        <f>'Planilha Orçamentária'!F38</f>
        <v>cj</v>
      </c>
      <c r="G36" s="8">
        <v>4</v>
      </c>
      <c r="H36" s="166" t="s">
        <v>251</v>
      </c>
      <c r="I36" s="152" t="s">
        <v>244</v>
      </c>
    </row>
    <row r="37" spans="2:9" ht="78.75">
      <c r="B37" s="8" t="str">
        <f>'Planilha Orçamentária'!B39</f>
        <v>5.5</v>
      </c>
      <c r="C37" s="8" t="str">
        <f>'Planilha Orçamentária'!C39</f>
        <v>CDHU</v>
      </c>
      <c r="D37" s="8" t="str">
        <f>'Planilha Orçamentária'!D39</f>
        <v>28.20.850</v>
      </c>
      <c r="E37" s="166" t="str">
        <f>'Planilha Orçamentária'!E39</f>
        <v>Barra antipânico para porta dupla com travamentos horizontal e vertical completa, com maçaneta tipo alavanca e chave, para vãos de 1,70 a 2,60 m</v>
      </c>
      <c r="F37" s="8" t="str">
        <f>'Planilha Orçamentária'!F39</f>
        <v>cj</v>
      </c>
      <c r="G37" s="8">
        <v>3</v>
      </c>
      <c r="H37" s="166" t="s">
        <v>256</v>
      </c>
      <c r="I37" s="152" t="s">
        <v>245</v>
      </c>
    </row>
    <row r="38" spans="2:9" ht="15">
      <c r="B38" s="154">
        <f>'Planilha Orçamentária'!B40</f>
        <v>6</v>
      </c>
      <c r="C38" s="214" t="str">
        <f>'Planilha Orçamentária'!C40:I40</f>
        <v>SERVIÇOS DE SERRALHERIA</v>
      </c>
      <c r="D38" s="214"/>
      <c r="E38" s="214"/>
      <c r="F38" s="214"/>
      <c r="G38" s="214"/>
      <c r="H38" s="214"/>
      <c r="I38" s="214"/>
    </row>
    <row r="39" spans="2:9" ht="15">
      <c r="B39" s="8" t="str">
        <f>'Planilha Orçamentária'!B41</f>
        <v>6.1</v>
      </c>
      <c r="C39" s="8" t="str">
        <f>'Planilha Orçamentária'!C41</f>
        <v>FDE</v>
      </c>
      <c r="D39" s="8" t="str">
        <f>'Planilha Orçamentária'!D41</f>
        <v xml:space="preserve">13.60.015 </v>
      </c>
      <c r="E39" s="166" t="str">
        <f>'Planilha Orçamentária'!E41</f>
        <v>Retirada de Guarda-Corpos em Geral</v>
      </c>
      <c r="F39" s="8" t="str">
        <f>'Planilha Orçamentária'!F41</f>
        <v>m</v>
      </c>
      <c r="G39" s="8">
        <f>'Planilha Orçamentária'!G41</f>
        <v>76.25</v>
      </c>
      <c r="H39" s="166" t="s">
        <v>257</v>
      </c>
      <c r="I39" s="152" t="s">
        <v>230</v>
      </c>
    </row>
    <row r="40" spans="2:9" ht="15">
      <c r="B40" s="8" t="str">
        <f>'Planilha Orçamentária'!B42</f>
        <v>6.2</v>
      </c>
      <c r="C40" s="8" t="str">
        <f>'Planilha Orçamentária'!C42</f>
        <v>FDE</v>
      </c>
      <c r="D40" s="8" t="str">
        <f>'Planilha Orçamentária'!D42</f>
        <v>06.03.100</v>
      </c>
      <c r="E40" s="166" t="str">
        <f>'Planilha Orçamentária'!E42</f>
        <v>CO-34 Corrimão Duplo de Parede</v>
      </c>
      <c r="F40" s="8" t="str">
        <f>'Planilha Orçamentária'!F42</f>
        <v>m</v>
      </c>
      <c r="G40" s="8">
        <f>'Planilha Orçamentária'!G42</f>
        <v>39.2</v>
      </c>
      <c r="H40" s="166" t="s">
        <v>251</v>
      </c>
      <c r="I40" s="152" t="s">
        <v>252</v>
      </c>
    </row>
    <row r="41" spans="2:9" ht="15">
      <c r="B41" s="8" t="str">
        <f>'Planilha Orçamentária'!B43</f>
        <v>6.3</v>
      </c>
      <c r="C41" s="8" t="str">
        <f>'Planilha Orçamentária'!C43</f>
        <v>FDE</v>
      </c>
      <c r="D41" s="8" t="str">
        <f>'Planilha Orçamentária'!D43</f>
        <v>06.03.102</v>
      </c>
      <c r="E41" s="166" t="str">
        <f>'Planilha Orçamentária'!E43</f>
        <v xml:space="preserve">CO-36 Corrimão Duplo Intermediário </v>
      </c>
      <c r="F41" s="8" t="str">
        <f>'Planilha Orçamentária'!F43</f>
        <v>m</v>
      </c>
      <c r="G41" s="8">
        <f>'Planilha Orçamentária'!G43</f>
        <v>5.6</v>
      </c>
      <c r="H41" s="166" t="s">
        <v>251</v>
      </c>
      <c r="I41" s="152" t="s">
        <v>253</v>
      </c>
    </row>
    <row r="42" spans="2:9" ht="22.5">
      <c r="B42" s="8" t="str">
        <f>'Planilha Orçamentária'!B44</f>
        <v>6.4</v>
      </c>
      <c r="C42" s="8" t="str">
        <f>'Planilha Orçamentária'!C44</f>
        <v>FDE</v>
      </c>
      <c r="D42" s="8" t="str">
        <f>'Planilha Orçamentária'!D44</f>
        <v>06.03.111</v>
      </c>
      <c r="E42" s="166" t="str">
        <f>'Planilha Orçamentária'!E44</f>
        <v>CO-45 Guarda-Corpo Tubular com Gradil H=110 cm, com Pintura</v>
      </c>
      <c r="F42" s="8" t="str">
        <f>'Planilha Orçamentária'!F44</f>
        <v>un</v>
      </c>
      <c r="G42" s="8">
        <f>'Planilha Orçamentária'!G44</f>
        <v>25.549999999999997</v>
      </c>
      <c r="H42" s="166" t="s">
        <v>251</v>
      </c>
      <c r="I42" s="152" t="s">
        <v>254</v>
      </c>
    </row>
    <row r="43" spans="2:9" ht="15">
      <c r="B43" s="154">
        <f>'Planilha Orçamentária'!B45</f>
        <v>7</v>
      </c>
      <c r="C43" s="214" t="str">
        <f>'Planilha Orçamentária'!C45:I45</f>
        <v xml:space="preserve">ESCADAS DAS ARQUIBANCADAS (degraus 54 c/ 1,20m + 8 c/ 1,80m) </v>
      </c>
      <c r="D43" s="214"/>
      <c r="E43" s="214"/>
      <c r="F43" s="214"/>
      <c r="G43" s="214"/>
      <c r="H43" s="214"/>
      <c r="I43" s="214"/>
    </row>
    <row r="44" spans="2:9" ht="45">
      <c r="B44" s="8" t="str">
        <f>'Planilha Orçamentária'!B46</f>
        <v>7.1</v>
      </c>
      <c r="C44" s="8" t="str">
        <f>'Planilha Orçamentária'!C46</f>
        <v>CDHU</v>
      </c>
      <c r="D44" s="8" t="str">
        <f>'Planilha Orçamentária'!D46</f>
        <v>10.01.060</v>
      </c>
      <c r="E44" s="167" t="str">
        <f>'Planilha Orçamentária'!E46</f>
        <v>Armadura em barra de aço CA-60 (A ou B) fyk = 600 Mpa</v>
      </c>
      <c r="F44" s="8" t="str">
        <f>'Planilha Orçamentária'!F46</f>
        <v>Kg</v>
      </c>
      <c r="G44" s="8">
        <f>'Planilha Orçamentária'!G46</f>
        <v>125.13600000000001</v>
      </c>
      <c r="H44" s="8" t="s">
        <v>258</v>
      </c>
      <c r="I44" s="152" t="s">
        <v>250</v>
      </c>
    </row>
    <row r="45" spans="2:9" ht="22.5">
      <c r="B45" s="8" t="str">
        <f>'Planilha Orçamentária'!B47</f>
        <v>7.2</v>
      </c>
      <c r="C45" s="8" t="str">
        <f>'Planilha Orçamentária'!C47</f>
        <v>CDHU</v>
      </c>
      <c r="D45" s="8" t="str">
        <f>'Planilha Orçamentária'!D47</f>
        <v>09.01.020</v>
      </c>
      <c r="E45" s="167" t="str">
        <f>'Planilha Orçamentária'!E47</f>
        <v>Forma em madeira comum para fundação</v>
      </c>
      <c r="F45" s="8" t="str">
        <f>'Planilha Orçamentária'!F47</f>
        <v>m²</v>
      </c>
      <c r="G45" s="8">
        <f>'Planilha Orçamentária'!G47</f>
        <v>21.120000000000005</v>
      </c>
      <c r="H45" s="8" t="s">
        <v>259</v>
      </c>
      <c r="I45" s="152" t="s">
        <v>249</v>
      </c>
    </row>
    <row r="46" spans="2:9" ht="22.5">
      <c r="B46" s="8" t="str">
        <f>'Planilha Orçamentária'!B48</f>
        <v>7.3</v>
      </c>
      <c r="C46" s="8" t="str">
        <f>'Planilha Orçamentária'!C48</f>
        <v>CDHU</v>
      </c>
      <c r="D46" s="8" t="str">
        <f>'Planilha Orçamentária'!D48</f>
        <v>11.03.090</v>
      </c>
      <c r="E46" s="167" t="str">
        <f>'Planilha Orçamentária'!E48</f>
        <v>Concreto preparado no local, fck = 20 Mpa</v>
      </c>
      <c r="F46" s="8" t="str">
        <f>'Planilha Orçamentária'!F48</f>
        <v>m³</v>
      </c>
      <c r="G46" s="8">
        <f>'Planilha Orçamentária'!G48</f>
        <v>4.752000000000001</v>
      </c>
      <c r="H46" s="8" t="s">
        <v>262</v>
      </c>
      <c r="I46" s="152" t="s">
        <v>248</v>
      </c>
    </row>
    <row r="47" spans="2:9" ht="22.5">
      <c r="B47" s="8" t="str">
        <f>'Planilha Orçamentária'!B49</f>
        <v>7.4</v>
      </c>
      <c r="C47" s="8" t="str">
        <f>'Planilha Orçamentária'!C49</f>
        <v>CDHU</v>
      </c>
      <c r="D47" s="8" t="str">
        <f>'Planilha Orçamentária'!D49</f>
        <v>11.16.040</v>
      </c>
      <c r="E47" s="167" t="str">
        <f>'Planilha Orçamentária'!E49</f>
        <v>Lançamento e adensamento de concreto ou massa em fundação</v>
      </c>
      <c r="F47" s="8" t="str">
        <f>'Planilha Orçamentária'!F49</f>
        <v>m³</v>
      </c>
      <c r="G47" s="8">
        <f>'Planilha Orçamentária'!G49</f>
        <v>4.752000000000001</v>
      </c>
      <c r="H47" s="8" t="s">
        <v>262</v>
      </c>
      <c r="I47" s="152" t="s">
        <v>247</v>
      </c>
    </row>
    <row r="48" spans="2:9" ht="15">
      <c r="B48" s="154">
        <f>'Planilha Orçamentária'!B50</f>
        <v>8</v>
      </c>
      <c r="C48" s="214" t="str">
        <f>'Planilha Orçamentária'!C50:I50</f>
        <v>CENTRAL GLP</v>
      </c>
      <c r="D48" s="214"/>
      <c r="E48" s="214"/>
      <c r="F48" s="214"/>
      <c r="G48" s="214"/>
      <c r="H48" s="214"/>
      <c r="I48" s="214"/>
    </row>
    <row r="49" spans="2:9" ht="15">
      <c r="B49" s="8" t="str">
        <f>'Planilha Orçamentária'!B51</f>
        <v>8.1</v>
      </c>
      <c r="C49" s="8" t="str">
        <f>'Planilha Orçamentária'!C51</f>
        <v>FDE</v>
      </c>
      <c r="D49" s="8" t="str">
        <f>'Planilha Orçamentária'!D51</f>
        <v>08.02.001</v>
      </c>
      <c r="E49" s="167" t="str">
        <f>'Planilha Orçamentária'!E51</f>
        <v>AG-04 Abrigo de gás 2 cilindros 45Kg</v>
      </c>
      <c r="F49" s="8" t="str">
        <f>'Planilha Orçamentária'!F51</f>
        <v>un</v>
      </c>
      <c r="G49" s="8">
        <f>'Planilha Orçamentária'!G51</f>
        <v>1</v>
      </c>
      <c r="H49" s="166" t="s">
        <v>251</v>
      </c>
      <c r="I49" s="152" t="s">
        <v>228</v>
      </c>
    </row>
    <row r="50" spans="2:9" ht="56.25">
      <c r="B50" s="8" t="str">
        <f>'Planilha Orçamentária'!B52</f>
        <v>8.2</v>
      </c>
      <c r="C50" s="8" t="str">
        <f>'Planilha Orçamentária'!C52</f>
        <v>CDHU</v>
      </c>
      <c r="D50" s="8" t="str">
        <f>'Planilha Orçamentária'!D52</f>
        <v>46.10.010</v>
      </c>
      <c r="E50" s="167" t="str">
        <f>'Planilha Orçamentária'!E52</f>
        <v>Tubo de cobre classe A, DN= 15mm (1/2´), inclusive conexões</v>
      </c>
      <c r="F50" s="8" t="str">
        <f>'Planilha Orçamentária'!F52</f>
        <v>m</v>
      </c>
      <c r="G50" s="8">
        <f>'Planilha Orçamentária'!G52</f>
        <v>6</v>
      </c>
      <c r="H50" s="166" t="s">
        <v>251</v>
      </c>
      <c r="I50" s="152" t="s">
        <v>246</v>
      </c>
    </row>
    <row r="51" spans="2:9" ht="22.5">
      <c r="B51" s="8" t="str">
        <f>'Planilha Orçamentária'!B53</f>
        <v>8.3</v>
      </c>
      <c r="C51" s="8" t="str">
        <f>'Planilha Orçamentária'!C53</f>
        <v>FDE</v>
      </c>
      <c r="D51" s="8" t="str">
        <f>'Planilha Orçamentária'!D53</f>
        <v>08.80.040</v>
      </c>
      <c r="E51" s="167" t="str">
        <f>'Planilha Orçamentária'!E53</f>
        <v>Laudo c/ teste de estanqueidade em instalação de redes de distrib. De gáses combust. NBR 15526/08</v>
      </c>
      <c r="F51" s="8" t="str">
        <f>'Planilha Orçamentária'!F53</f>
        <v>un</v>
      </c>
      <c r="G51" s="8">
        <f>'Planilha Orçamentária'!G53</f>
        <v>1</v>
      </c>
      <c r="H51" s="166" t="s">
        <v>251</v>
      </c>
      <c r="I51" s="152" t="s">
        <v>229</v>
      </c>
    </row>
    <row r="52" spans="2:9" ht="15">
      <c r="B52" s="154">
        <f>'Planilha Orçamentária'!B54</f>
        <v>9</v>
      </c>
      <c r="C52" s="214" t="str">
        <f>'Planilha Orçamentária'!C54:I54</f>
        <v>SERVIÇOS COMPLEMENTARES</v>
      </c>
      <c r="D52" s="214"/>
      <c r="E52" s="214"/>
      <c r="F52" s="214"/>
      <c r="G52" s="214"/>
      <c r="H52" s="214"/>
      <c r="I52" s="214"/>
    </row>
    <row r="53" spans="2:9" ht="33.75">
      <c r="B53" s="8" t="str">
        <f>'Planilha Orçamentária'!B55</f>
        <v>9.1</v>
      </c>
      <c r="C53" s="8" t="str">
        <f>'Planilha Orçamentária'!C55</f>
        <v>CDHU</v>
      </c>
      <c r="D53" s="8" t="str">
        <f>'Planilha Orçamentária'!D55</f>
        <v xml:space="preserve">55.01.020 </v>
      </c>
      <c r="E53" s="167" t="str">
        <f>'Planilha Orçamentária'!E55</f>
        <v xml:space="preserve">Limpeza final da obra </v>
      </c>
      <c r="F53" s="8" t="str">
        <f>'Planilha Orçamentária'!F55</f>
        <v>m²</v>
      </c>
      <c r="G53" s="8">
        <f>'Planilha Orçamentária'!G55</f>
        <v>50</v>
      </c>
      <c r="H53" s="166" t="s">
        <v>227</v>
      </c>
      <c r="I53" s="152" t="s">
        <v>111</v>
      </c>
    </row>
    <row r="54" spans="2:9" ht="15.75">
      <c r="B54" s="213"/>
      <c r="C54" s="213"/>
      <c r="D54" s="213"/>
      <c r="E54" s="213"/>
      <c r="F54" s="213"/>
      <c r="G54" s="213"/>
      <c r="H54" s="213"/>
      <c r="I54" s="213"/>
    </row>
    <row r="60" ht="15">
      <c r="I60" s="141" t="s">
        <v>156</v>
      </c>
    </row>
    <row r="61" ht="15">
      <c r="I61" s="168" t="s">
        <v>157</v>
      </c>
    </row>
  </sheetData>
  <mergeCells count="21">
    <mergeCell ref="B54:I54"/>
    <mergeCell ref="C32:I32"/>
    <mergeCell ref="C9:I9"/>
    <mergeCell ref="C18:I18"/>
    <mergeCell ref="C25:I25"/>
    <mergeCell ref="C38:I38"/>
    <mergeCell ref="C48:I48"/>
    <mergeCell ref="C52:I52"/>
    <mergeCell ref="C43:I43"/>
    <mergeCell ref="D2:I2"/>
    <mergeCell ref="B3:C3"/>
    <mergeCell ref="D3:E3"/>
    <mergeCell ref="F3:G3"/>
    <mergeCell ref="C27:I27"/>
    <mergeCell ref="B7:I7"/>
    <mergeCell ref="H4:H5"/>
    <mergeCell ref="I3:I5"/>
    <mergeCell ref="B4:C5"/>
    <mergeCell ref="D4:E5"/>
    <mergeCell ref="F4:G5"/>
    <mergeCell ref="D6:E6"/>
  </mergeCells>
  <printOptions/>
  <pageMargins left="0.7" right="0.67" top="0.57" bottom="0.49" header="0.27" footer="0.3"/>
  <pageSetup fitToHeight="0" fitToWidth="1" horizontalDpi="600" verticalDpi="600" orientation="landscape" paperSize="9" scale="65" r:id="rId1"/>
  <rowBreaks count="2" manualBreakCount="2">
    <brk id="21" max="16383" man="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BreakPreview" zoomScale="85" zoomScaleSheetLayoutView="85" workbookViewId="0" topLeftCell="A34">
      <selection activeCell="B4" sqref="B4:I4"/>
    </sheetView>
  </sheetViews>
  <sheetFormatPr defaultColWidth="8.8515625" defaultRowHeight="15"/>
  <cols>
    <col min="1" max="1" width="37.421875" style="75" bestFit="1" customWidth="1"/>
    <col min="2" max="2" width="9.140625" style="75" bestFit="1" customWidth="1"/>
    <col min="3" max="3" width="6.28125" style="75" bestFit="1" customWidth="1"/>
    <col min="4" max="4" width="9.140625" style="75" bestFit="1" customWidth="1"/>
    <col min="5" max="5" width="7.28125" style="75" bestFit="1" customWidth="1"/>
    <col min="6" max="6" width="9.140625" style="75" bestFit="1" customWidth="1"/>
    <col min="7" max="7" width="6.28125" style="75" bestFit="1" customWidth="1"/>
    <col min="8" max="8" width="9.140625" style="75" bestFit="1" customWidth="1"/>
    <col min="9" max="9" width="17.57421875" style="75" customWidth="1"/>
    <col min="10" max="16384" width="8.8515625" style="75" customWidth="1"/>
  </cols>
  <sheetData>
    <row r="1" ht="12.75" thickBot="1"/>
    <row r="2" spans="1:9" ht="12.75" thickBot="1">
      <c r="A2" s="279" t="s">
        <v>115</v>
      </c>
      <c r="B2" s="280"/>
      <c r="C2" s="280"/>
      <c r="D2" s="280"/>
      <c r="E2" s="280"/>
      <c r="F2" s="280"/>
      <c r="G2" s="280"/>
      <c r="H2" s="280"/>
      <c r="I2" s="281"/>
    </row>
    <row r="3" spans="1:9" ht="12.75" thickBot="1">
      <c r="A3" s="76"/>
      <c r="B3" s="76"/>
      <c r="C3" s="76"/>
      <c r="D3" s="77"/>
      <c r="E3" s="77"/>
      <c r="F3" s="77"/>
      <c r="G3" s="77"/>
      <c r="H3" s="77"/>
      <c r="I3" s="78"/>
    </row>
    <row r="4" spans="1:9" ht="34.15" customHeight="1" thickBot="1">
      <c r="A4" s="79"/>
      <c r="B4" s="282"/>
      <c r="C4" s="283"/>
      <c r="D4" s="283"/>
      <c r="E4" s="283"/>
      <c r="F4" s="283"/>
      <c r="G4" s="283"/>
      <c r="H4" s="283"/>
      <c r="I4" s="284"/>
    </row>
    <row r="5" spans="1:9" ht="12">
      <c r="A5" s="80" t="s">
        <v>116</v>
      </c>
      <c r="B5" s="285" t="s">
        <v>116</v>
      </c>
      <c r="C5" s="285"/>
      <c r="D5" s="285"/>
      <c r="E5" s="285"/>
      <c r="F5" s="286" t="s">
        <v>117</v>
      </c>
      <c r="G5" s="286"/>
      <c r="H5" s="286"/>
      <c r="I5" s="287"/>
    </row>
    <row r="6" spans="1:9" ht="26.45" customHeight="1">
      <c r="A6" s="81" t="s">
        <v>118</v>
      </c>
      <c r="B6" s="266" t="s">
        <v>119</v>
      </c>
      <c r="C6" s="266"/>
      <c r="D6" s="266"/>
      <c r="E6" s="266"/>
      <c r="F6" s="266" t="s">
        <v>120</v>
      </c>
      <c r="G6" s="266"/>
      <c r="H6" s="266"/>
      <c r="I6" s="267"/>
    </row>
    <row r="7" spans="1:9" ht="17.45" customHeight="1">
      <c r="A7" s="81" t="s">
        <v>121</v>
      </c>
      <c r="B7" s="266" t="s">
        <v>122</v>
      </c>
      <c r="C7" s="266"/>
      <c r="D7" s="266"/>
      <c r="E7" s="266"/>
      <c r="F7" s="266" t="s">
        <v>123</v>
      </c>
      <c r="G7" s="266"/>
      <c r="H7" s="266"/>
      <c r="I7" s="267"/>
    </row>
    <row r="8" spans="1:9" ht="24.75" thickBot="1">
      <c r="A8" s="82" t="s">
        <v>124</v>
      </c>
      <c r="B8" s="268" t="s">
        <v>125</v>
      </c>
      <c r="C8" s="268"/>
      <c r="D8" s="268"/>
      <c r="E8" s="268"/>
      <c r="F8" s="268" t="s">
        <v>126</v>
      </c>
      <c r="G8" s="268"/>
      <c r="H8" s="268"/>
      <c r="I8" s="269"/>
    </row>
    <row r="9" spans="1:9" ht="12.75" thickBot="1">
      <c r="A9" s="270" t="s">
        <v>127</v>
      </c>
      <c r="B9" s="271"/>
      <c r="C9" s="271"/>
      <c r="D9" s="271"/>
      <c r="E9" s="271"/>
      <c r="F9" s="271"/>
      <c r="G9" s="271"/>
      <c r="H9" s="271"/>
      <c r="I9" s="272"/>
    </row>
    <row r="10" spans="1:9" ht="5.45" customHeight="1" thickBot="1">
      <c r="A10" s="78"/>
      <c r="B10" s="78"/>
      <c r="C10" s="78"/>
      <c r="D10" s="78"/>
      <c r="E10" s="78"/>
      <c r="F10" s="78"/>
      <c r="G10" s="78"/>
      <c r="H10" s="78"/>
      <c r="I10" s="78"/>
    </row>
    <row r="11" spans="1:9" ht="15">
      <c r="A11" s="273" t="s">
        <v>128</v>
      </c>
      <c r="B11" s="274"/>
      <c r="C11" s="274"/>
      <c r="D11" s="274"/>
      <c r="E11" s="274"/>
      <c r="F11" s="274"/>
      <c r="G11" s="274"/>
      <c r="H11" s="274"/>
      <c r="I11" s="275"/>
    </row>
    <row r="12" spans="1:9" ht="12.75" thickBot="1">
      <c r="A12" s="276"/>
      <c r="B12" s="277"/>
      <c r="C12" s="277"/>
      <c r="D12" s="277"/>
      <c r="E12" s="277"/>
      <c r="F12" s="277"/>
      <c r="G12" s="277"/>
      <c r="H12" s="277"/>
      <c r="I12" s="278"/>
    </row>
    <row r="13" spans="1:9" ht="5.45" customHeight="1" thickBot="1">
      <c r="A13" s="83"/>
      <c r="B13" s="83"/>
      <c r="C13" s="83"/>
      <c r="D13" s="83"/>
      <c r="E13" s="83"/>
      <c r="F13" s="83"/>
      <c r="G13" s="83"/>
      <c r="H13" s="83"/>
      <c r="I13" s="78"/>
    </row>
    <row r="14" spans="1:9" ht="12.75" thickBot="1">
      <c r="A14" s="84" t="s">
        <v>129</v>
      </c>
      <c r="B14" s="288" t="s">
        <v>130</v>
      </c>
      <c r="C14" s="289"/>
      <c r="D14" s="290" t="s">
        <v>131</v>
      </c>
      <c r="E14" s="291"/>
      <c r="F14" s="292" t="s">
        <v>132</v>
      </c>
      <c r="G14" s="293"/>
      <c r="H14" s="288" t="s">
        <v>133</v>
      </c>
      <c r="I14" s="289"/>
    </row>
    <row r="15" spans="1:9" ht="15">
      <c r="A15" s="85" t="s">
        <v>134</v>
      </c>
      <c r="B15" s="86" t="s">
        <v>135</v>
      </c>
      <c r="C15" s="86" t="s">
        <v>136</v>
      </c>
      <c r="D15" s="86" t="s">
        <v>135</v>
      </c>
      <c r="E15" s="86" t="s">
        <v>136</v>
      </c>
      <c r="F15" s="86" t="s">
        <v>135</v>
      </c>
      <c r="G15" s="86" t="s">
        <v>136</v>
      </c>
      <c r="H15" s="86" t="s">
        <v>135</v>
      </c>
      <c r="I15" s="87" t="s">
        <v>136</v>
      </c>
    </row>
    <row r="16" spans="1:9" ht="15">
      <c r="A16" s="88" t="s">
        <v>137</v>
      </c>
      <c r="B16" s="89">
        <v>0.04</v>
      </c>
      <c r="C16" s="89">
        <v>0.075</v>
      </c>
      <c r="D16" s="89">
        <v>0.0815</v>
      </c>
      <c r="E16" s="89">
        <v>0.1135</v>
      </c>
      <c r="F16" s="89">
        <v>0.0575</v>
      </c>
      <c r="G16" s="89">
        <v>0.0965</v>
      </c>
      <c r="H16" s="90">
        <v>0.0525</v>
      </c>
      <c r="I16" s="91">
        <v>0.0915</v>
      </c>
    </row>
    <row r="17" spans="1:9" ht="15">
      <c r="A17" s="88" t="s">
        <v>138</v>
      </c>
      <c r="B17" s="89">
        <v>0.035</v>
      </c>
      <c r="C17" s="89">
        <v>0.07</v>
      </c>
      <c r="D17" s="89">
        <v>0.0765</v>
      </c>
      <c r="E17" s="89">
        <v>0.1085</v>
      </c>
      <c r="F17" s="89">
        <v>0.0525</v>
      </c>
      <c r="G17" s="89">
        <v>0.0915</v>
      </c>
      <c r="H17" s="90"/>
      <c r="I17" s="91"/>
    </row>
    <row r="18" spans="1:9" ht="15">
      <c r="A18" s="88" t="s">
        <v>139</v>
      </c>
      <c r="B18" s="89">
        <v>0.03</v>
      </c>
      <c r="C18" s="89">
        <v>0.065</v>
      </c>
      <c r="D18" s="89">
        <v>0.0715</v>
      </c>
      <c r="E18" s="89">
        <v>0.1035</v>
      </c>
      <c r="F18" s="89">
        <v>0.0475</v>
      </c>
      <c r="G18" s="89">
        <v>0.0865</v>
      </c>
      <c r="H18" s="90"/>
      <c r="I18" s="91"/>
    </row>
    <row r="19" spans="1:9" ht="15">
      <c r="A19" s="88" t="s">
        <v>140</v>
      </c>
      <c r="B19" s="89">
        <v>0.025</v>
      </c>
      <c r="C19" s="89">
        <v>0.06</v>
      </c>
      <c r="D19" s="89">
        <v>0.0665</v>
      </c>
      <c r="E19" s="89">
        <v>0.0985</v>
      </c>
      <c r="F19" s="89">
        <v>0.0425</v>
      </c>
      <c r="G19" s="89">
        <v>0.0815</v>
      </c>
      <c r="H19" s="90"/>
      <c r="I19" s="91"/>
    </row>
    <row r="20" spans="1:9" ht="15">
      <c r="A20" s="88" t="s">
        <v>141</v>
      </c>
      <c r="B20" s="89">
        <v>0.02</v>
      </c>
      <c r="C20" s="89">
        <v>0.055</v>
      </c>
      <c r="D20" s="89">
        <v>0.0615</v>
      </c>
      <c r="E20" s="89">
        <v>0.0935</v>
      </c>
      <c r="F20" s="89">
        <v>0.0375</v>
      </c>
      <c r="G20" s="89">
        <v>0.0765</v>
      </c>
      <c r="H20" s="90"/>
      <c r="I20" s="91"/>
    </row>
    <row r="21" spans="1:9" ht="15">
      <c r="A21" s="92" t="s">
        <v>142</v>
      </c>
      <c r="B21" s="253">
        <v>0.005</v>
      </c>
      <c r="C21" s="253"/>
      <c r="D21" s="253">
        <v>0.015</v>
      </c>
      <c r="E21" s="253"/>
      <c r="F21" s="253">
        <v>0.01</v>
      </c>
      <c r="G21" s="253"/>
      <c r="H21" s="264">
        <f>B21</f>
        <v>0.005</v>
      </c>
      <c r="I21" s="265"/>
    </row>
    <row r="22" spans="1:9" ht="15">
      <c r="A22" s="92" t="s">
        <v>143</v>
      </c>
      <c r="B22" s="253">
        <v>0.0025</v>
      </c>
      <c r="C22" s="253"/>
      <c r="D22" s="253">
        <v>0.0201</v>
      </c>
      <c r="E22" s="253"/>
      <c r="F22" s="253">
        <v>0.0107</v>
      </c>
      <c r="G22" s="253"/>
      <c r="H22" s="262"/>
      <c r="I22" s="263"/>
    </row>
    <row r="23" spans="1:9" ht="15">
      <c r="A23" s="93" t="s">
        <v>144</v>
      </c>
      <c r="B23" s="259">
        <v>0</v>
      </c>
      <c r="C23" s="259"/>
      <c r="D23" s="259">
        <v>0.0081</v>
      </c>
      <c r="E23" s="259"/>
      <c r="F23" s="259">
        <v>0.0036</v>
      </c>
      <c r="G23" s="259"/>
      <c r="H23" s="260">
        <v>0.003</v>
      </c>
      <c r="I23" s="261"/>
    </row>
    <row r="24" spans="1:9" ht="15">
      <c r="A24" s="93" t="s">
        <v>145</v>
      </c>
      <c r="B24" s="259">
        <v>0</v>
      </c>
      <c r="C24" s="259"/>
      <c r="D24" s="259">
        <v>0.0042</v>
      </c>
      <c r="E24" s="259"/>
      <c r="F24" s="259">
        <v>0.0021</v>
      </c>
      <c r="G24" s="259"/>
      <c r="H24" s="260">
        <v>0.002</v>
      </c>
      <c r="I24" s="261"/>
    </row>
    <row r="25" spans="1:9" ht="15">
      <c r="A25" s="92" t="s">
        <v>146</v>
      </c>
      <c r="B25" s="253"/>
      <c r="C25" s="253"/>
      <c r="D25" s="253"/>
      <c r="E25" s="253"/>
      <c r="F25" s="253"/>
      <c r="G25" s="253"/>
      <c r="H25" s="258">
        <f>SUM(H26:I28)</f>
        <v>0.005</v>
      </c>
      <c r="I25" s="255"/>
    </row>
    <row r="26" spans="1:9" ht="24">
      <c r="A26" s="94" t="s">
        <v>147</v>
      </c>
      <c r="B26" s="243">
        <v>0.0025</v>
      </c>
      <c r="C26" s="243"/>
      <c r="D26" s="243">
        <v>0.0057</v>
      </c>
      <c r="E26" s="243"/>
      <c r="F26" s="243">
        <v>0.0043</v>
      </c>
      <c r="G26" s="243"/>
      <c r="H26" s="256"/>
      <c r="I26" s="257"/>
    </row>
    <row r="27" spans="1:9" ht="24">
      <c r="A27" s="94" t="s">
        <v>148</v>
      </c>
      <c r="B27" s="243">
        <v>0.0029</v>
      </c>
      <c r="C27" s="243"/>
      <c r="D27" s="243">
        <v>0.0065</v>
      </c>
      <c r="E27" s="243"/>
      <c r="F27" s="243">
        <v>0.005</v>
      </c>
      <c r="G27" s="243"/>
      <c r="H27" s="256">
        <v>0.005</v>
      </c>
      <c r="I27" s="257"/>
    </row>
    <row r="28" spans="1:9" ht="36">
      <c r="A28" s="94" t="s">
        <v>149</v>
      </c>
      <c r="B28" s="243">
        <v>0.0035</v>
      </c>
      <c r="C28" s="243"/>
      <c r="D28" s="243">
        <v>0.0078</v>
      </c>
      <c r="E28" s="243"/>
      <c r="F28" s="243">
        <v>0.006</v>
      </c>
      <c r="G28" s="243"/>
      <c r="H28" s="256"/>
      <c r="I28" s="257"/>
    </row>
    <row r="29" spans="1:9" ht="15">
      <c r="A29" s="92" t="s">
        <v>150</v>
      </c>
      <c r="B29" s="253">
        <v>0.0465</v>
      </c>
      <c r="C29" s="253"/>
      <c r="D29" s="253">
        <v>0.0615</v>
      </c>
      <c r="E29" s="253"/>
      <c r="F29" s="253">
        <v>0.054</v>
      </c>
      <c r="G29" s="253"/>
      <c r="H29" s="258">
        <f>SUM(H30:I32)</f>
        <v>0.165</v>
      </c>
      <c r="I29" s="255"/>
    </row>
    <row r="30" spans="1:9" ht="15">
      <c r="A30" s="95" t="s">
        <v>151</v>
      </c>
      <c r="B30" s="243">
        <v>0.01</v>
      </c>
      <c r="C30" s="243"/>
      <c r="D30" s="243">
        <v>0.025</v>
      </c>
      <c r="E30" s="243"/>
      <c r="F30" s="243">
        <v>0.0175</v>
      </c>
      <c r="G30" s="243"/>
      <c r="H30" s="251">
        <v>0.08</v>
      </c>
      <c r="I30" s="252"/>
    </row>
    <row r="31" spans="1:9" ht="15">
      <c r="A31" s="95" t="s">
        <v>152</v>
      </c>
      <c r="B31" s="243">
        <v>0.0065</v>
      </c>
      <c r="C31" s="243"/>
      <c r="D31" s="243">
        <v>0.0065</v>
      </c>
      <c r="E31" s="243"/>
      <c r="F31" s="243">
        <v>0.0065</v>
      </c>
      <c r="G31" s="243"/>
      <c r="H31" s="251">
        <v>0.02</v>
      </c>
      <c r="I31" s="252"/>
    </row>
    <row r="32" spans="1:9" ht="15">
      <c r="A32" s="95" t="s">
        <v>153</v>
      </c>
      <c r="B32" s="243">
        <v>0.03</v>
      </c>
      <c r="C32" s="243"/>
      <c r="D32" s="243">
        <v>0.03</v>
      </c>
      <c r="E32" s="243"/>
      <c r="F32" s="243">
        <v>0.03</v>
      </c>
      <c r="G32" s="243"/>
      <c r="H32" s="251">
        <v>0.065</v>
      </c>
      <c r="I32" s="252"/>
    </row>
    <row r="33" spans="1:9" ht="15">
      <c r="A33" s="96" t="s">
        <v>154</v>
      </c>
      <c r="B33" s="253"/>
      <c r="C33" s="253"/>
      <c r="D33" s="253"/>
      <c r="E33" s="253"/>
      <c r="F33" s="253"/>
      <c r="G33" s="253"/>
      <c r="H33" s="254"/>
      <c r="I33" s="255"/>
    </row>
    <row r="34" spans="1:9" ht="14.45" customHeight="1">
      <c r="A34" s="88" t="s">
        <v>137</v>
      </c>
      <c r="B34" s="243">
        <v>0.208</v>
      </c>
      <c r="C34" s="243"/>
      <c r="D34" s="243">
        <v>0.3</v>
      </c>
      <c r="E34" s="243"/>
      <c r="F34" s="243">
        <v>0.251</v>
      </c>
      <c r="G34" s="243"/>
      <c r="H34" s="245">
        <f>(((1+(H42+H43+H44+H45)*(1+H46)*(1+H47))/(1-H48))-1)</f>
        <v>0.27971238772455087</v>
      </c>
      <c r="I34" s="246"/>
    </row>
    <row r="35" spans="1:9" ht="14.45" customHeight="1">
      <c r="A35" s="88" t="s">
        <v>138</v>
      </c>
      <c r="B35" s="243">
        <v>0.197</v>
      </c>
      <c r="C35" s="243"/>
      <c r="D35" s="243">
        <v>0.288</v>
      </c>
      <c r="E35" s="243"/>
      <c r="F35" s="243">
        <v>0.239</v>
      </c>
      <c r="G35" s="243"/>
      <c r="H35" s="247"/>
      <c r="I35" s="248"/>
    </row>
    <row r="36" spans="1:9" ht="14.45" customHeight="1">
      <c r="A36" s="88" t="s">
        <v>139</v>
      </c>
      <c r="B36" s="243">
        <v>0.186</v>
      </c>
      <c r="C36" s="243"/>
      <c r="D36" s="243">
        <v>0.276</v>
      </c>
      <c r="E36" s="243"/>
      <c r="F36" s="243">
        <v>0.228</v>
      </c>
      <c r="G36" s="243"/>
      <c r="H36" s="247"/>
      <c r="I36" s="248"/>
    </row>
    <row r="37" spans="1:9" ht="14.45" customHeight="1">
      <c r="A37" s="88" t="s">
        <v>140</v>
      </c>
      <c r="B37" s="243">
        <v>0.174</v>
      </c>
      <c r="C37" s="243"/>
      <c r="D37" s="243">
        <v>0.265</v>
      </c>
      <c r="E37" s="243"/>
      <c r="F37" s="243">
        <v>0.216</v>
      </c>
      <c r="G37" s="243"/>
      <c r="H37" s="247"/>
      <c r="I37" s="248"/>
    </row>
    <row r="38" spans="1:9" ht="15" customHeight="1" thickBot="1">
      <c r="A38" s="97" t="s">
        <v>141</v>
      </c>
      <c r="B38" s="244">
        <v>0.163</v>
      </c>
      <c r="C38" s="244"/>
      <c r="D38" s="244">
        <v>0.253</v>
      </c>
      <c r="E38" s="244"/>
      <c r="F38" s="244">
        <v>0.205</v>
      </c>
      <c r="G38" s="244"/>
      <c r="H38" s="249"/>
      <c r="I38" s="250"/>
    </row>
    <row r="39" spans="1:9" ht="12.75" thickBot="1">
      <c r="A39" s="232"/>
      <c r="B39" s="232"/>
      <c r="C39" s="232"/>
      <c r="D39" s="232"/>
      <c r="E39" s="232"/>
      <c r="F39" s="232"/>
      <c r="G39" s="232"/>
      <c r="H39" s="232"/>
      <c r="I39" s="232"/>
    </row>
    <row r="40" spans="1:9" ht="12.75" thickBot="1">
      <c r="A40" s="233" t="s">
        <v>155</v>
      </c>
      <c r="B40" s="234"/>
      <c r="C40" s="234"/>
      <c r="D40" s="234"/>
      <c r="E40" s="234"/>
      <c r="F40" s="234"/>
      <c r="G40" s="234"/>
      <c r="H40" s="234"/>
      <c r="I40" s="235"/>
    </row>
    <row r="41" spans="1:9" ht="12.75" thickBot="1">
      <c r="A41" s="236" t="s">
        <v>129</v>
      </c>
      <c r="B41" s="237"/>
      <c r="C41" s="237"/>
      <c r="D41" s="237"/>
      <c r="E41" s="237"/>
      <c r="F41" s="237"/>
      <c r="G41" s="238"/>
      <c r="H41" s="236" t="s">
        <v>133</v>
      </c>
      <c r="I41" s="238"/>
    </row>
    <row r="42" spans="1:9" ht="15">
      <c r="A42" s="239" t="s">
        <v>119</v>
      </c>
      <c r="B42" s="240"/>
      <c r="C42" s="240"/>
      <c r="D42" s="240"/>
      <c r="E42" s="240"/>
      <c r="F42" s="240"/>
      <c r="G42" s="240"/>
      <c r="H42" s="241">
        <f>SUM(H16:H20)</f>
        <v>0.0525</v>
      </c>
      <c r="I42" s="242"/>
    </row>
    <row r="43" spans="1:9" ht="15">
      <c r="A43" s="226" t="s">
        <v>122</v>
      </c>
      <c r="B43" s="227"/>
      <c r="C43" s="227"/>
      <c r="D43" s="227"/>
      <c r="E43" s="227"/>
      <c r="F43" s="227"/>
      <c r="G43" s="227"/>
      <c r="H43" s="224">
        <f>H23</f>
        <v>0.003</v>
      </c>
      <c r="I43" s="225"/>
    </row>
    <row r="44" spans="1:9" ht="15">
      <c r="A44" s="226" t="s">
        <v>125</v>
      </c>
      <c r="B44" s="227"/>
      <c r="C44" s="227"/>
      <c r="D44" s="227"/>
      <c r="E44" s="227"/>
      <c r="F44" s="227"/>
      <c r="G44" s="227"/>
      <c r="H44" s="224">
        <f>H25</f>
        <v>0.005</v>
      </c>
      <c r="I44" s="225"/>
    </row>
    <row r="45" spans="1:9" ht="15">
      <c r="A45" s="226" t="s">
        <v>117</v>
      </c>
      <c r="B45" s="227"/>
      <c r="C45" s="227"/>
      <c r="D45" s="227"/>
      <c r="E45" s="227"/>
      <c r="F45" s="227"/>
      <c r="G45" s="227"/>
      <c r="H45" s="224">
        <f>H24</f>
        <v>0.002</v>
      </c>
      <c r="I45" s="225"/>
    </row>
    <row r="46" spans="1:9" ht="15">
      <c r="A46" s="222" t="s">
        <v>120</v>
      </c>
      <c r="B46" s="223"/>
      <c r="C46" s="223"/>
      <c r="D46" s="223"/>
      <c r="E46" s="223"/>
      <c r="F46" s="223"/>
      <c r="G46" s="223"/>
      <c r="H46" s="224">
        <f>H21</f>
        <v>0.005</v>
      </c>
      <c r="I46" s="225"/>
    </row>
    <row r="47" spans="1:9" ht="15">
      <c r="A47" s="226" t="s">
        <v>123</v>
      </c>
      <c r="B47" s="227"/>
      <c r="C47" s="227"/>
      <c r="D47" s="227"/>
      <c r="E47" s="227"/>
      <c r="F47" s="227"/>
      <c r="G47" s="227"/>
      <c r="H47" s="224">
        <f>SUM(I16:I20)</f>
        <v>0.0915</v>
      </c>
      <c r="I47" s="225"/>
    </row>
    <row r="48" spans="1:9" ht="12.75" thickBot="1">
      <c r="A48" s="228" t="s">
        <v>126</v>
      </c>
      <c r="B48" s="229"/>
      <c r="C48" s="229"/>
      <c r="D48" s="229"/>
      <c r="E48" s="229"/>
      <c r="F48" s="229"/>
      <c r="G48" s="229"/>
      <c r="H48" s="230">
        <f>H29</f>
        <v>0.165</v>
      </c>
      <c r="I48" s="231"/>
    </row>
  </sheetData>
  <mergeCells count="102">
    <mergeCell ref="A2:I2"/>
    <mergeCell ref="B4:I4"/>
    <mergeCell ref="B5:E5"/>
    <mergeCell ref="F5:I5"/>
    <mergeCell ref="B6:E6"/>
    <mergeCell ref="F6:I6"/>
    <mergeCell ref="B14:C14"/>
    <mergeCell ref="D14:E14"/>
    <mergeCell ref="F14:G14"/>
    <mergeCell ref="H14:I14"/>
    <mergeCell ref="B21:C21"/>
    <mergeCell ref="D21:E21"/>
    <mergeCell ref="F21:G21"/>
    <mergeCell ref="H21:I21"/>
    <mergeCell ref="B7:E7"/>
    <mergeCell ref="F7:I7"/>
    <mergeCell ref="B8:E8"/>
    <mergeCell ref="F8:I8"/>
    <mergeCell ref="A9:I9"/>
    <mergeCell ref="A11:I12"/>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4:C34"/>
    <mergeCell ref="D34:E34"/>
    <mergeCell ref="F34:G34"/>
    <mergeCell ref="H34:I38"/>
    <mergeCell ref="B35:C35"/>
    <mergeCell ref="D35:E35"/>
    <mergeCell ref="F35:G35"/>
    <mergeCell ref="B36:C36"/>
    <mergeCell ref="D36:E36"/>
    <mergeCell ref="F36:G36"/>
    <mergeCell ref="A39:I39"/>
    <mergeCell ref="A40:I40"/>
    <mergeCell ref="A41:G41"/>
    <mergeCell ref="H41:I41"/>
    <mergeCell ref="A42:G42"/>
    <mergeCell ref="H42:I42"/>
    <mergeCell ref="B37:C37"/>
    <mergeCell ref="D37:E37"/>
    <mergeCell ref="F37:G37"/>
    <mergeCell ref="B38:C38"/>
    <mergeCell ref="D38:E38"/>
    <mergeCell ref="F38:G38"/>
    <mergeCell ref="A46:G46"/>
    <mergeCell ref="H46:I46"/>
    <mergeCell ref="A47:G47"/>
    <mergeCell ref="H47:I47"/>
    <mergeCell ref="A48:G48"/>
    <mergeCell ref="H48:I48"/>
    <mergeCell ref="A43:G43"/>
    <mergeCell ref="H43:I43"/>
    <mergeCell ref="A44:G44"/>
    <mergeCell ref="H44:I44"/>
    <mergeCell ref="A45:G45"/>
    <mergeCell ref="H45:I45"/>
  </mergeCells>
  <printOptions/>
  <pageMargins left="0.511811024" right="0.511811024" top="0.787401575" bottom="0.787401575" header="0.31496062" footer="0.31496062"/>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view="pageBreakPreview" zoomScale="70" zoomScaleSheetLayoutView="70" workbookViewId="0" topLeftCell="A16">
      <selection activeCell="K16" sqref="K16"/>
    </sheetView>
  </sheetViews>
  <sheetFormatPr defaultColWidth="9.140625" defaultRowHeight="15"/>
  <cols>
    <col min="1" max="1" width="1.421875" style="0" customWidth="1"/>
    <col min="2" max="2" width="6.7109375" style="0" customWidth="1"/>
    <col min="3" max="3" width="60.8515625" style="0" customWidth="1"/>
    <col min="4" max="4" width="24.140625" style="0" customWidth="1"/>
    <col min="5" max="5" width="19.140625" style="0" customWidth="1"/>
    <col min="6" max="6" width="11.28125" style="0" customWidth="1"/>
    <col min="7" max="7" width="13.140625" style="0" customWidth="1"/>
    <col min="8" max="8" width="11.28125" style="0" customWidth="1"/>
    <col min="9" max="9" width="12.7109375" style="0" customWidth="1"/>
    <col min="10" max="10" width="11.28125" style="0" customWidth="1"/>
    <col min="11" max="11" width="12.57421875" style="0" customWidth="1"/>
  </cols>
  <sheetData>
    <row r="1" ht="8.25" customHeight="1"/>
    <row r="2" spans="8:11" ht="23.25" customHeight="1">
      <c r="H2" s="1"/>
      <c r="J2" s="9"/>
      <c r="K2" s="61"/>
    </row>
    <row r="3" spans="8:11" ht="21" customHeight="1">
      <c r="H3" s="1"/>
      <c r="J3" s="9"/>
      <c r="K3" s="62"/>
    </row>
    <row r="4" spans="6:11" ht="20.25" customHeight="1">
      <c r="F4" s="295"/>
      <c r="G4" s="296"/>
      <c r="H4" s="296"/>
      <c r="I4" s="296"/>
      <c r="J4" s="296"/>
      <c r="K4" s="296"/>
    </row>
    <row r="5" spans="6:11" ht="22.5" customHeight="1">
      <c r="F5" s="297"/>
      <c r="G5" s="298"/>
      <c r="H5" s="298"/>
      <c r="I5" s="298"/>
      <c r="J5" s="298"/>
      <c r="K5" s="298"/>
    </row>
    <row r="6" spans="2:11" ht="15.75">
      <c r="B6" s="11"/>
      <c r="C6" s="12"/>
      <c r="D6" s="12"/>
      <c r="E6" s="12"/>
      <c r="F6" s="12"/>
      <c r="G6" s="12"/>
      <c r="H6" s="12"/>
      <c r="I6" s="12"/>
      <c r="J6" s="12"/>
      <c r="K6" s="13"/>
    </row>
    <row r="7" spans="2:11" ht="15.75">
      <c r="B7" s="299" t="s">
        <v>58</v>
      </c>
      <c r="C7" s="300"/>
      <c r="D7" s="300"/>
      <c r="E7" s="300"/>
      <c r="F7" s="300"/>
      <c r="G7" s="14" t="s">
        <v>222</v>
      </c>
      <c r="H7" s="15"/>
      <c r="I7" s="15"/>
      <c r="J7" s="15"/>
      <c r="K7" s="16"/>
    </row>
    <row r="8" spans="2:11" ht="15.75">
      <c r="B8" s="17"/>
      <c r="C8" s="14"/>
      <c r="D8" s="14"/>
      <c r="E8" s="14"/>
      <c r="F8" s="14"/>
      <c r="G8" s="14"/>
      <c r="H8" s="14"/>
      <c r="I8" s="14"/>
      <c r="J8" s="14"/>
      <c r="K8" s="18"/>
    </row>
    <row r="9" spans="2:11" ht="15">
      <c r="B9" s="301" t="s">
        <v>59</v>
      </c>
      <c r="C9" s="304" t="s">
        <v>129</v>
      </c>
      <c r="D9" s="304" t="s">
        <v>60</v>
      </c>
      <c r="E9" s="307" t="s">
        <v>61</v>
      </c>
      <c r="F9" s="308" t="s">
        <v>62</v>
      </c>
      <c r="G9" s="309"/>
      <c r="H9" s="309"/>
      <c r="I9" s="309"/>
      <c r="J9" s="309"/>
      <c r="K9" s="310"/>
    </row>
    <row r="10" spans="2:11" ht="15">
      <c r="B10" s="302"/>
      <c r="C10" s="305"/>
      <c r="D10" s="305"/>
      <c r="E10" s="305"/>
      <c r="F10" s="308" t="s">
        <v>63</v>
      </c>
      <c r="G10" s="311"/>
      <c r="H10" s="308" t="s">
        <v>64</v>
      </c>
      <c r="I10" s="311"/>
      <c r="J10" s="308" t="s">
        <v>65</v>
      </c>
      <c r="K10" s="310"/>
    </row>
    <row r="11" spans="2:11" ht="15.75">
      <c r="B11" s="303"/>
      <c r="C11" s="306"/>
      <c r="D11" s="306"/>
      <c r="E11" s="306"/>
      <c r="F11" s="19" t="s">
        <v>66</v>
      </c>
      <c r="G11" s="19" t="s">
        <v>67</v>
      </c>
      <c r="H11" s="19" t="s">
        <v>66</v>
      </c>
      <c r="I11" s="19" t="s">
        <v>67</v>
      </c>
      <c r="J11" s="19" t="s">
        <v>66</v>
      </c>
      <c r="K11" s="20" t="s">
        <v>67</v>
      </c>
    </row>
    <row r="12" spans="2:11" ht="15.75">
      <c r="B12" s="312"/>
      <c r="C12" s="314" t="s">
        <v>68</v>
      </c>
      <c r="D12" s="21"/>
      <c r="E12" s="22"/>
      <c r="F12" s="21"/>
      <c r="G12" s="21"/>
      <c r="H12" s="21"/>
      <c r="I12" s="22"/>
      <c r="J12" s="21"/>
      <c r="K12" s="23"/>
    </row>
    <row r="13" spans="2:11" ht="15.75">
      <c r="B13" s="313"/>
      <c r="C13" s="315"/>
      <c r="D13" s="24"/>
      <c r="E13" s="25"/>
      <c r="F13" s="24"/>
      <c r="G13" s="24"/>
      <c r="H13" s="24"/>
      <c r="I13" s="25"/>
      <c r="J13" s="24"/>
      <c r="K13" s="26"/>
    </row>
    <row r="14" spans="2:11" ht="15.75">
      <c r="B14" s="301" t="e">
        <f>#REF!</f>
        <v>#REF!</v>
      </c>
      <c r="C14" s="316" t="e">
        <f>#REF!</f>
        <v>#REF!</v>
      </c>
      <c r="D14" s="27" t="e">
        <f>E14/$E$35</f>
        <v>#REF!</v>
      </c>
      <c r="E14" s="28" t="e">
        <f>#REF!</f>
        <v>#REF!</v>
      </c>
      <c r="F14" s="29">
        <v>1</v>
      </c>
      <c r="G14" s="48" t="e">
        <f>$E$14*F14</f>
        <v>#REF!</v>
      </c>
      <c r="H14" s="31"/>
      <c r="I14" s="48"/>
      <c r="J14" s="31"/>
      <c r="K14" s="30"/>
    </row>
    <row r="15" spans="2:11" ht="15.75">
      <c r="B15" s="303"/>
      <c r="C15" s="317"/>
      <c r="D15" s="32"/>
      <c r="E15" s="33"/>
      <c r="F15" s="34"/>
      <c r="G15" s="49"/>
      <c r="H15" s="41"/>
      <c r="I15" s="51"/>
      <c r="J15" s="41"/>
      <c r="K15" s="42"/>
    </row>
    <row r="16" spans="2:11" ht="15.75">
      <c r="B16" s="301">
        <f>'Planilha Orçamentária'!B11</f>
        <v>1</v>
      </c>
      <c r="C16" s="318" t="str">
        <f>'Planilha Orçamentária'!C11</f>
        <v>SISTEMA DE ALARME E DETECÇÃO</v>
      </c>
      <c r="D16" s="27" t="e">
        <f>E16/$E$35</f>
        <v>#REF!</v>
      </c>
      <c r="E16" s="28">
        <f>'Planilha Orçamentária'!J11</f>
        <v>34676.197261</v>
      </c>
      <c r="F16" s="29">
        <v>0.85</v>
      </c>
      <c r="G16" s="48">
        <f>$E$16*F16</f>
        <v>29474.76767185</v>
      </c>
      <c r="H16" s="31">
        <v>0.15</v>
      </c>
      <c r="I16" s="48">
        <f>$E$16*H16</f>
        <v>5201.42958915</v>
      </c>
      <c r="J16" s="31"/>
      <c r="K16" s="30"/>
    </row>
    <row r="17" spans="2:11" ht="15.75">
      <c r="B17" s="303"/>
      <c r="C17" s="319"/>
      <c r="D17" s="32"/>
      <c r="E17" s="33"/>
      <c r="F17" s="38"/>
      <c r="G17" s="49"/>
      <c r="H17" s="38"/>
      <c r="I17" s="49"/>
      <c r="J17" s="31"/>
      <c r="K17" s="30"/>
    </row>
    <row r="18" spans="2:11" ht="15.75">
      <c r="B18" s="301">
        <f>'Planilha Orçamentária'!B20</f>
        <v>2</v>
      </c>
      <c r="C18" s="318" t="str">
        <f>'Planilha Orçamentária'!C20</f>
        <v>ILUMINAÇÃO DE EMERGÊNCIA POR BLOCO AUTÔNOMOS</v>
      </c>
      <c r="D18" s="27" t="e">
        <f>E18/$E$35</f>
        <v>#REF!</v>
      </c>
      <c r="E18" s="28">
        <f>'Planilha Orçamentária'!J20</f>
        <v>33543.701152</v>
      </c>
      <c r="F18" s="40">
        <v>0.85</v>
      </c>
      <c r="G18" s="50">
        <f>F18*E18</f>
        <v>28512.1459792</v>
      </c>
      <c r="H18" s="31">
        <v>0.15</v>
      </c>
      <c r="I18" s="48">
        <f>$E$18*H18</f>
        <v>5031.5551728</v>
      </c>
      <c r="J18" s="31"/>
      <c r="K18" s="30"/>
    </row>
    <row r="19" spans="2:11" ht="15.75">
      <c r="B19" s="303"/>
      <c r="C19" s="319"/>
      <c r="D19" s="32"/>
      <c r="E19" s="33"/>
      <c r="F19" s="46"/>
      <c r="G19" s="51"/>
      <c r="H19" s="39"/>
      <c r="I19" s="54"/>
      <c r="J19" s="31"/>
      <c r="K19" s="30"/>
    </row>
    <row r="20" spans="2:11" ht="15.75">
      <c r="B20" s="301">
        <f>'Planilha Orçamentária'!B27</f>
        <v>3</v>
      </c>
      <c r="C20" s="318" t="str">
        <f>'Planilha Orçamentária'!C27</f>
        <v xml:space="preserve">EXTINTORES DE INCÊNIO </v>
      </c>
      <c r="D20" s="27" t="e">
        <f>E20/$E$35</f>
        <v>#REF!</v>
      </c>
      <c r="E20" s="28">
        <f>'Planilha Orçamentária'!J27</f>
        <v>2144.26532</v>
      </c>
      <c r="F20" s="43"/>
      <c r="G20" s="50"/>
      <c r="H20" s="31">
        <v>1</v>
      </c>
      <c r="I20" s="48">
        <f>$E$20*H20</f>
        <v>2144.26532</v>
      </c>
      <c r="J20" s="31"/>
      <c r="K20" s="30"/>
    </row>
    <row r="21" spans="2:11" ht="15.75">
      <c r="B21" s="303"/>
      <c r="C21" s="319"/>
      <c r="D21" s="32"/>
      <c r="E21" s="33"/>
      <c r="F21" s="41"/>
      <c r="G21" s="51"/>
      <c r="H21" s="35"/>
      <c r="I21" s="52"/>
      <c r="J21" s="41"/>
      <c r="K21" s="42"/>
    </row>
    <row r="22" spans="2:11" ht="15.75">
      <c r="B22" s="301">
        <f>'Planilha Orçamentária'!B29</f>
        <v>4</v>
      </c>
      <c r="C22" s="318" t="str">
        <f>'Planilha Orçamentária'!C29</f>
        <v xml:space="preserve">SINALIZAÇÃO DE MERGÊNCIA </v>
      </c>
      <c r="D22" s="27" t="e">
        <f>E22/$E$35</f>
        <v>#REF!</v>
      </c>
      <c r="E22" s="28">
        <f>'Planilha Orçamentária'!J29</f>
        <v>1467.0613888799999</v>
      </c>
      <c r="F22" s="29"/>
      <c r="G22" s="48"/>
      <c r="H22" s="31">
        <v>1</v>
      </c>
      <c r="I22" s="48">
        <f>$E$22*H22</f>
        <v>1467.0613888799999</v>
      </c>
      <c r="J22" s="31"/>
      <c r="K22" s="30"/>
    </row>
    <row r="23" spans="2:11" ht="15.75">
      <c r="B23" s="303"/>
      <c r="C23" s="319"/>
      <c r="D23" s="32"/>
      <c r="E23" s="33"/>
      <c r="F23" s="41"/>
      <c r="G23" s="51"/>
      <c r="H23" s="35"/>
      <c r="I23" s="52"/>
      <c r="J23" s="41"/>
      <c r="K23" s="42"/>
    </row>
    <row r="24" spans="2:11" ht="15.75">
      <c r="B24" s="301">
        <f>'Planilha Orçamentária'!B34</f>
        <v>5</v>
      </c>
      <c r="C24" s="318" t="str">
        <f>'Planilha Orçamentária'!C34</f>
        <v>SAÍDAS DE EMERGÊNCIA</v>
      </c>
      <c r="D24" s="27" t="e">
        <f>E24/$E$35</f>
        <v>#REF!</v>
      </c>
      <c r="E24" s="28">
        <f>'Planilha Orçamentária'!J34</f>
        <v>19373.863562240003</v>
      </c>
      <c r="F24" s="29"/>
      <c r="G24" s="48"/>
      <c r="H24" s="31">
        <v>0.8</v>
      </c>
      <c r="I24" s="48">
        <f>$E$24*H24</f>
        <v>15499.090849792003</v>
      </c>
      <c r="J24" s="31">
        <v>0.2</v>
      </c>
      <c r="K24" s="30">
        <f>$E$24*J24</f>
        <v>3874.7727124480007</v>
      </c>
    </row>
    <row r="25" spans="2:11" ht="15.75">
      <c r="B25" s="303"/>
      <c r="C25" s="319"/>
      <c r="D25" s="32"/>
      <c r="E25" s="33"/>
      <c r="F25" s="29"/>
      <c r="G25" s="53"/>
      <c r="H25" s="37"/>
      <c r="I25" s="56"/>
      <c r="J25" s="35"/>
      <c r="K25" s="36"/>
    </row>
    <row r="26" spans="2:11" ht="15.75">
      <c r="B26" s="301">
        <f>'Planilha Orçamentária'!B40</f>
        <v>6</v>
      </c>
      <c r="C26" s="318" t="str">
        <f>'Planilha Orçamentária'!C40</f>
        <v>SERVIÇOS DE SERRALHERIA</v>
      </c>
      <c r="D26" s="27" t="e">
        <f>E26/$E$35</f>
        <v>#REF!</v>
      </c>
      <c r="E26" s="28">
        <f>'Planilha Orçamentária'!J40</f>
        <v>61586.00727378049</v>
      </c>
      <c r="F26" s="31"/>
      <c r="G26" s="48"/>
      <c r="H26" s="31">
        <v>0.4</v>
      </c>
      <c r="I26" s="48">
        <f>$E$26*H26</f>
        <v>24634.402909512195</v>
      </c>
      <c r="J26" s="31">
        <v>0.6</v>
      </c>
      <c r="K26" s="30">
        <f>$E$26*J26</f>
        <v>36951.60436426829</v>
      </c>
    </row>
    <row r="27" spans="2:11" ht="15.75">
      <c r="B27" s="303"/>
      <c r="C27" s="319"/>
      <c r="D27" s="32"/>
      <c r="E27" s="33"/>
      <c r="F27" s="31"/>
      <c r="G27" s="48"/>
      <c r="H27" s="39"/>
      <c r="I27" s="54"/>
      <c r="J27" s="35"/>
      <c r="K27" s="36"/>
    </row>
    <row r="28" spans="2:11" ht="15.6" customHeight="1">
      <c r="B28" s="301">
        <f>'Planilha Orçamentária'!B45</f>
        <v>7</v>
      </c>
      <c r="C28" s="318" t="str">
        <f>'Planilha Orçamentária'!C45</f>
        <v xml:space="preserve">ESCADAS DAS ARQUIBANCADAS (degraus 54 c/ 1,20m + 8 c/ 1,80m) </v>
      </c>
      <c r="D28" s="27" t="e">
        <f>E28/$E$35</f>
        <v>#REF!</v>
      </c>
      <c r="E28" s="28">
        <f>'Planilha Orçamentária'!J45</f>
        <v>7917.2383366560025</v>
      </c>
      <c r="F28" s="31"/>
      <c r="G28" s="48"/>
      <c r="H28" s="43">
        <v>0.4</v>
      </c>
      <c r="I28" s="50">
        <f>H28*E28</f>
        <v>3166.895334662401</v>
      </c>
      <c r="J28" s="31">
        <v>0.6</v>
      </c>
      <c r="K28" s="30">
        <f>$E$28*J28</f>
        <v>4750.343001993601</v>
      </c>
    </row>
    <row r="29" spans="2:11" ht="15.75">
      <c r="B29" s="303"/>
      <c r="C29" s="319"/>
      <c r="D29" s="32"/>
      <c r="E29" s="33"/>
      <c r="F29" s="31"/>
      <c r="G29" s="48"/>
      <c r="H29" s="39"/>
      <c r="I29" s="54"/>
      <c r="J29" s="35"/>
      <c r="K29" s="36"/>
    </row>
    <row r="30" spans="2:14" ht="15.75">
      <c r="B30" s="301">
        <f>'Planilha Orçamentária'!B50</f>
        <v>8</v>
      </c>
      <c r="C30" s="318" t="str">
        <f>'Planilha Orçamentária'!C50</f>
        <v>CENTRAL GLP</v>
      </c>
      <c r="D30" s="27" t="e">
        <f>E30/$E$35</f>
        <v>#REF!</v>
      </c>
      <c r="E30" s="28">
        <f>'Planilha Orçamentária'!J50</f>
        <v>13149.78519902439</v>
      </c>
      <c r="F30" s="40"/>
      <c r="G30" s="50"/>
      <c r="H30" s="43"/>
      <c r="I30" s="50"/>
      <c r="J30" s="31">
        <v>1</v>
      </c>
      <c r="K30" s="30">
        <f>$E30*J30</f>
        <v>13149.78519902439</v>
      </c>
      <c r="M30" s="4"/>
      <c r="N30" s="4"/>
    </row>
    <row r="31" spans="2:14" ht="15.75">
      <c r="B31" s="303"/>
      <c r="C31" s="319"/>
      <c r="D31" s="32"/>
      <c r="E31" s="28"/>
      <c r="F31" s="46"/>
      <c r="G31" s="51"/>
      <c r="H31" s="41"/>
      <c r="I31" s="55"/>
      <c r="J31" s="37"/>
      <c r="K31" s="47"/>
      <c r="M31" s="4"/>
      <c r="N31" s="4"/>
    </row>
    <row r="32" spans="2:11" ht="15.75">
      <c r="B32" s="301">
        <f>'Planilha Orçamentária'!B54</f>
        <v>9</v>
      </c>
      <c r="C32" s="318" t="str">
        <f>'Planilha Orçamentária'!C54</f>
        <v>SERVIÇOS COMPLEMENTARES</v>
      </c>
      <c r="D32" s="27" t="e">
        <f>E32/$E$35</f>
        <v>#REF!</v>
      </c>
      <c r="E32" s="28">
        <f>'Planilha Orçamentária'!J54</f>
        <v>650.0876000000001</v>
      </c>
      <c r="F32" s="29"/>
      <c r="G32" s="48"/>
      <c r="H32" s="31"/>
      <c r="I32" s="48"/>
      <c r="J32" s="31">
        <v>1</v>
      </c>
      <c r="K32" s="30">
        <f>$E$32*J32</f>
        <v>650.0876000000001</v>
      </c>
    </row>
    <row r="33" spans="2:11" ht="15.75">
      <c r="B33" s="303"/>
      <c r="C33" s="319"/>
      <c r="D33" s="32"/>
      <c r="E33" s="33"/>
      <c r="F33" s="29"/>
      <c r="G33" s="48"/>
      <c r="H33" s="31"/>
      <c r="I33" s="48"/>
      <c r="J33" s="44"/>
      <c r="K33" s="45"/>
    </row>
    <row r="34" spans="2:11" ht="15.75">
      <c r="B34" s="131"/>
      <c r="C34" s="132"/>
      <c r="D34" s="32"/>
      <c r="E34" s="33"/>
      <c r="F34" s="46"/>
      <c r="G34" s="55"/>
      <c r="H34" s="41"/>
      <c r="I34" s="51"/>
      <c r="J34" s="37"/>
      <c r="K34" s="59"/>
    </row>
    <row r="35" spans="2:11" ht="15.75">
      <c r="B35" s="113"/>
      <c r="C35" s="114" t="s">
        <v>69</v>
      </c>
      <c r="D35" s="115" t="e">
        <f>SUM(D14:D33)</f>
        <v>#REF!</v>
      </c>
      <c r="E35" s="116" t="e">
        <f>SUM(E14:E34)</f>
        <v>#REF!</v>
      </c>
      <c r="F35" s="117" t="e">
        <f>G35/E35</f>
        <v>#REF!</v>
      </c>
      <c r="G35" s="118" t="e">
        <f>SUM(G14:G33)</f>
        <v>#REF!</v>
      </c>
      <c r="H35" s="119" t="e">
        <f>I35/E35</f>
        <v>#REF!</v>
      </c>
      <c r="I35" s="118">
        <f>SUM(I14:I33)</f>
        <v>57144.7005647966</v>
      </c>
      <c r="J35" s="119" t="e">
        <f>K35/E35</f>
        <v>#REF!</v>
      </c>
      <c r="K35" s="120">
        <f>SUM(K14:K33)</f>
        <v>59376.59287773428</v>
      </c>
    </row>
    <row r="36" spans="2:11" ht="15.75">
      <c r="B36" s="121"/>
      <c r="C36" s="122" t="s">
        <v>70</v>
      </c>
      <c r="D36" s="123"/>
      <c r="E36" s="124"/>
      <c r="F36" s="125" t="e">
        <f>F35</f>
        <v>#REF!</v>
      </c>
      <c r="G36" s="126" t="e">
        <f>G35</f>
        <v>#REF!</v>
      </c>
      <c r="H36" s="127" t="e">
        <f>H35+F36</f>
        <v>#REF!</v>
      </c>
      <c r="I36" s="128" t="e">
        <f>G36+I35</f>
        <v>#REF!</v>
      </c>
      <c r="J36" s="129" t="e">
        <f>J35+H36</f>
        <v>#REF!</v>
      </c>
      <c r="K36" s="130" t="e">
        <f>I36+K35</f>
        <v>#REF!</v>
      </c>
    </row>
    <row r="39" ht="15.75">
      <c r="K39" s="63" t="s">
        <v>208</v>
      </c>
    </row>
    <row r="40" ht="15.75">
      <c r="K40" s="63"/>
    </row>
    <row r="42" spans="5:7" ht="15">
      <c r="E42" s="294" t="s">
        <v>105</v>
      </c>
      <c r="F42" s="294"/>
      <c r="G42" s="294"/>
    </row>
    <row r="43" spans="5:7" ht="15">
      <c r="E43" s="294" t="s">
        <v>157</v>
      </c>
      <c r="F43" s="294"/>
      <c r="G43" s="294"/>
    </row>
  </sheetData>
  <mergeCells count="35">
    <mergeCell ref="B32:B33"/>
    <mergeCell ref="C32:C33"/>
    <mergeCell ref="B26:B27"/>
    <mergeCell ref="C26:C27"/>
    <mergeCell ref="B28:B29"/>
    <mergeCell ref="C28:C29"/>
    <mergeCell ref="B30:B31"/>
    <mergeCell ref="C30:C31"/>
    <mergeCell ref="B20:B21"/>
    <mergeCell ref="C20:C21"/>
    <mergeCell ref="B22:B23"/>
    <mergeCell ref="C22:C23"/>
    <mergeCell ref="B24:B25"/>
    <mergeCell ref="C24:C25"/>
    <mergeCell ref="C14:C15"/>
    <mergeCell ref="B16:B17"/>
    <mergeCell ref="C16:C17"/>
    <mergeCell ref="B18:B19"/>
    <mergeCell ref="C18:C19"/>
    <mergeCell ref="E42:G42"/>
    <mergeCell ref="E43:G43"/>
    <mergeCell ref="F4:K4"/>
    <mergeCell ref="F5:K5"/>
    <mergeCell ref="B7:F7"/>
    <mergeCell ref="B9:B11"/>
    <mergeCell ref="C9:C11"/>
    <mergeCell ref="D9:D11"/>
    <mergeCell ref="E9:E11"/>
    <mergeCell ref="F9:K9"/>
    <mergeCell ref="F10:G10"/>
    <mergeCell ref="H10:I10"/>
    <mergeCell ref="J10:K10"/>
    <mergeCell ref="B12:B13"/>
    <mergeCell ref="C12:C13"/>
    <mergeCell ref="B14:B15"/>
  </mergeCells>
  <printOptions/>
  <pageMargins left="0.511811024" right="0.511811024" top="0.48" bottom="0.43" header="0.31496062" footer="0.3149606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Prefeitura-Tietê</cp:lastModifiedBy>
  <cp:lastPrinted>2022-05-17T23:27:43Z</cp:lastPrinted>
  <dcterms:created xsi:type="dcterms:W3CDTF">2020-06-02T17:56:05Z</dcterms:created>
  <dcterms:modified xsi:type="dcterms:W3CDTF">2022-08-16T12:06:46Z</dcterms:modified>
  <cp:category/>
  <cp:version/>
  <cp:contentType/>
  <cp:contentStatus/>
</cp:coreProperties>
</file>