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'Plan1'!$A$1:$H$71</definedName>
  </definedNames>
  <calcPr fullCalcOnLoad="1"/>
</workbook>
</file>

<file path=xl/sharedStrings.xml><?xml version="1.0" encoding="utf-8"?>
<sst xmlns="http://schemas.openxmlformats.org/spreadsheetml/2006/main" count="83" uniqueCount="53">
  <si>
    <t>ESPECIFICAÇÕES</t>
  </si>
  <si>
    <t>PREVISÃO</t>
  </si>
  <si>
    <t>1º BIMESTRE</t>
  </si>
  <si>
    <t>2º BIMESTRE</t>
  </si>
  <si>
    <t>3º BIMESTRE</t>
  </si>
  <si>
    <t>4º BIMESTRE</t>
  </si>
  <si>
    <t>5º BIMESTRE</t>
  </si>
  <si>
    <t>6º BIMESTRE</t>
  </si>
  <si>
    <t>TOTAL</t>
  </si>
  <si>
    <t>RECEITAS</t>
  </si>
  <si>
    <t xml:space="preserve"> RECEITAS CORRENTES</t>
  </si>
  <si>
    <t xml:space="preserve">  Receita Tributária</t>
  </si>
  <si>
    <t xml:space="preserve">  Receita Patrimonial</t>
  </si>
  <si>
    <t xml:space="preserve">  Transferências Correntes</t>
  </si>
  <si>
    <t xml:space="preserve">  Outras Receitas Correntes</t>
  </si>
  <si>
    <t>SUB-TOTAL      -</t>
  </si>
  <si>
    <t xml:space="preserve"> RECEITAS DE CAPITAL</t>
  </si>
  <si>
    <t xml:space="preserve"> Operações de Crédito</t>
  </si>
  <si>
    <t>SUB-TOTAL       -</t>
  </si>
  <si>
    <t>TOTAL GERAL       -</t>
  </si>
  <si>
    <t>DISCRIMINAÇÃO</t>
  </si>
  <si>
    <t>PREVISÃO JANEIRO</t>
  </si>
  <si>
    <t>FEVEREIRO</t>
  </si>
  <si>
    <t>MARÇO</t>
  </si>
  <si>
    <t>ABRIL</t>
  </si>
  <si>
    <t>MAIO</t>
  </si>
  <si>
    <t>JUNHO</t>
  </si>
  <si>
    <t>SUBTOTAL</t>
  </si>
  <si>
    <t>DESPESAS</t>
  </si>
  <si>
    <t xml:space="preserve"> DESPESAS CORRENTES</t>
  </si>
  <si>
    <t xml:space="preserve">  Pessoal e Encargos Sociais</t>
  </si>
  <si>
    <t xml:space="preserve">  Juros e Encargos da Dívida</t>
  </si>
  <si>
    <t xml:space="preserve">  Outras Despesas Correntes</t>
  </si>
  <si>
    <t xml:space="preserve"> DESPESAS DE CAPITAL</t>
  </si>
  <si>
    <t xml:space="preserve">  Investimentos</t>
  </si>
  <si>
    <t xml:space="preserve">  Inversões Financeiras</t>
  </si>
  <si>
    <t xml:space="preserve">  Amortização da Dívida</t>
  </si>
  <si>
    <t>TOTAL  -</t>
  </si>
  <si>
    <t>JULHO</t>
  </si>
  <si>
    <t>AGOSTO</t>
  </si>
  <si>
    <t>SETEMBRO</t>
  </si>
  <si>
    <t>OUTUBRO</t>
  </si>
  <si>
    <t>NOVEMBRO</t>
  </si>
  <si>
    <t>DEZEMBRO</t>
  </si>
  <si>
    <t>Prefeitura do Município de Tietê</t>
  </si>
  <si>
    <t xml:space="preserve">  Reserva de Contingência </t>
  </si>
  <si>
    <t xml:space="preserve">  Reserva de Contingência</t>
  </si>
  <si>
    <t>RESERVA DE CONTINGÊNCIA</t>
  </si>
  <si>
    <t xml:space="preserve">  Receita de Contribuições</t>
  </si>
  <si>
    <t xml:space="preserve"> DEDUÇÃO REC.P/FORM.FUNDEB </t>
  </si>
  <si>
    <t xml:space="preserve">  Dedução Receita p/Form. FUNDEB</t>
  </si>
  <si>
    <t>DEMONSTRATIVO DAS METAS BIMESTRAIS DE ARRECADAÇÃO - EXERCÍCIO DE 2011</t>
  </si>
  <si>
    <t>DEMONSTRATIVO DA PROGRAMAÇÃO FINANCEIRA E DO CRONOGRAMA MENSAL DE DESEMBOLSO  -  EXERCÍCIO DE 2011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</si>
</sst>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.00000_);_(* \(#,##0.00000\);_(* &quot;-&quot;??_);_(@_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u val="double"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4" fontId="0" fillId="0" borderId="1" xfId="0" applyNumberFormat="1" applyBorder="1" applyAlignment="1">
      <alignment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4" fontId="4" fillId="0" borderId="7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1" fillId="0" borderId="4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0" fontId="0" fillId="0" borderId="0" xfId="0" applyAlignment="1">
      <alignment/>
    </xf>
    <xf numFmtId="0" fontId="5" fillId="0" borderId="14" xfId="0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2" xfId="18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8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1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44" fontId="5" fillId="0" borderId="0" xfId="15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SheetLayoutView="100" workbookViewId="0" topLeftCell="A58">
      <selection activeCell="A1" sqref="A1:H5"/>
    </sheetView>
  </sheetViews>
  <sheetFormatPr defaultColWidth="9.140625" defaultRowHeight="12.75"/>
  <cols>
    <col min="1" max="1" width="32.421875" style="0" customWidth="1"/>
    <col min="2" max="8" width="15.7109375" style="0" customWidth="1"/>
  </cols>
  <sheetData>
    <row r="1" spans="1:8" ht="12.75" customHeight="1">
      <c r="A1" s="45" t="s">
        <v>44</v>
      </c>
      <c r="B1" s="45"/>
      <c r="C1" s="45"/>
      <c r="D1" s="45"/>
      <c r="E1" s="45"/>
      <c r="F1" s="45"/>
      <c r="G1" s="45"/>
      <c r="H1" s="45"/>
    </row>
    <row r="2" spans="1:8" ht="12.75" customHeight="1">
      <c r="A2" s="45"/>
      <c r="B2" s="45"/>
      <c r="C2" s="45"/>
      <c r="D2" s="45"/>
      <c r="E2" s="45"/>
      <c r="F2" s="45"/>
      <c r="G2" s="45"/>
      <c r="H2" s="45"/>
    </row>
    <row r="3" spans="1:8" ht="12.75" customHeight="1">
      <c r="A3" s="45"/>
      <c r="B3" s="45"/>
      <c r="C3" s="45"/>
      <c r="D3" s="45"/>
      <c r="E3" s="45"/>
      <c r="F3" s="45"/>
      <c r="G3" s="45"/>
      <c r="H3" s="45"/>
    </row>
    <row r="4" spans="1:8" ht="12.75" customHeight="1">
      <c r="A4" s="45"/>
      <c r="B4" s="45"/>
      <c r="C4" s="45"/>
      <c r="D4" s="45"/>
      <c r="E4" s="45"/>
      <c r="F4" s="45"/>
      <c r="G4" s="45"/>
      <c r="H4" s="45"/>
    </row>
    <row r="5" spans="1:8" ht="12.75" customHeight="1">
      <c r="A5" s="45"/>
      <c r="B5" s="45"/>
      <c r="C5" s="45"/>
      <c r="D5" s="45"/>
      <c r="E5" s="45"/>
      <c r="F5" s="45"/>
      <c r="G5" s="45"/>
      <c r="H5" s="45"/>
    </row>
    <row r="6" spans="1:8" ht="15" customHeight="1">
      <c r="A6" s="46" t="s">
        <v>51</v>
      </c>
      <c r="B6" s="46"/>
      <c r="C6" s="46"/>
      <c r="D6" s="46"/>
      <c r="E6" s="46"/>
      <c r="F6" s="46"/>
      <c r="G6" s="46"/>
      <c r="H6" s="46"/>
    </row>
    <row r="7" spans="1:8" ht="13.5" customHeight="1" thickBot="1">
      <c r="A7" s="34"/>
      <c r="B7" s="34"/>
      <c r="C7" s="34"/>
      <c r="D7" s="34"/>
      <c r="E7" s="34"/>
      <c r="F7" s="34"/>
      <c r="G7" s="34"/>
      <c r="H7" s="34"/>
    </row>
    <row r="8" spans="1:8" ht="12.75">
      <c r="A8" s="47" t="s">
        <v>0</v>
      </c>
      <c r="B8" s="6" t="s">
        <v>1</v>
      </c>
      <c r="C8" s="6" t="s">
        <v>1</v>
      </c>
      <c r="D8" s="6" t="s">
        <v>1</v>
      </c>
      <c r="E8" s="6" t="s">
        <v>1</v>
      </c>
      <c r="F8" s="6" t="s">
        <v>1</v>
      </c>
      <c r="G8" s="6" t="s">
        <v>1</v>
      </c>
      <c r="H8" s="49" t="s">
        <v>8</v>
      </c>
    </row>
    <row r="9" spans="1:8" ht="15.75" customHeight="1" thickBot="1">
      <c r="A9" s="48"/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50"/>
    </row>
    <row r="10" spans="1:8" ht="14.25" customHeight="1">
      <c r="A10" s="1" t="s">
        <v>9</v>
      </c>
      <c r="B10" s="2"/>
      <c r="C10" s="2"/>
      <c r="D10" s="2"/>
      <c r="E10" s="2"/>
      <c r="F10" s="2"/>
      <c r="G10" s="2"/>
      <c r="H10" s="2"/>
    </row>
    <row r="11" spans="1:8" ht="14.25" customHeight="1">
      <c r="A11" s="3" t="s">
        <v>10</v>
      </c>
      <c r="B11" s="4"/>
      <c r="C11" s="2"/>
      <c r="D11" s="2"/>
      <c r="E11" s="2"/>
      <c r="F11" s="2"/>
      <c r="G11" s="2"/>
      <c r="H11" s="2"/>
    </row>
    <row r="12" spans="1:8" ht="14.25" customHeight="1">
      <c r="A12" s="3" t="s">
        <v>11</v>
      </c>
      <c r="B12" s="4">
        <v>1166154.54</v>
      </c>
      <c r="C12" s="4">
        <f>H12*32.37/100</f>
        <v>4343892.149999999</v>
      </c>
      <c r="D12" s="4">
        <f>H12*13.2/100</f>
        <v>1771374</v>
      </c>
      <c r="E12" s="4">
        <f>H12*13.87/100</f>
        <v>1861284.65</v>
      </c>
      <c r="F12" s="4">
        <f>H12*16.16/100</f>
        <v>2168591.2</v>
      </c>
      <c r="G12" s="4">
        <f>H12*15.71/100</f>
        <v>2108203.45</v>
      </c>
      <c r="H12" s="4">
        <v>13419500</v>
      </c>
    </row>
    <row r="13" spans="1:8" ht="14.25" customHeight="1">
      <c r="A13" s="3" t="s">
        <v>48</v>
      </c>
      <c r="B13" s="4">
        <v>99500</v>
      </c>
      <c r="C13" s="4">
        <v>99500</v>
      </c>
      <c r="D13" s="4">
        <v>99500</v>
      </c>
      <c r="E13" s="4">
        <v>99500</v>
      </c>
      <c r="F13" s="4">
        <v>99500</v>
      </c>
      <c r="G13" s="4">
        <v>99500</v>
      </c>
      <c r="H13" s="4">
        <v>597000</v>
      </c>
    </row>
    <row r="14" spans="1:8" ht="14.25" customHeight="1">
      <c r="A14" s="3" t="s">
        <v>12</v>
      </c>
      <c r="B14" s="4">
        <f>H14*10.38/100</f>
        <v>58485.773688</v>
      </c>
      <c r="C14" s="4">
        <f>H14*11.2/100</f>
        <v>63106.03711999999</v>
      </c>
      <c r="D14" s="4">
        <f>H14*20.38/100</f>
        <v>114830.449688</v>
      </c>
      <c r="E14" s="4">
        <f>H14*33.63/100</f>
        <v>189487.145388</v>
      </c>
      <c r="F14" s="4">
        <f>H14*10.42/100</f>
        <v>58711.152391999996</v>
      </c>
      <c r="G14" s="4">
        <v>78826.2</v>
      </c>
      <c r="H14" s="4">
        <v>563446.76</v>
      </c>
    </row>
    <row r="15" spans="1:8" ht="14.25" customHeight="1">
      <c r="A15" s="3" t="s">
        <v>13</v>
      </c>
      <c r="B15" s="4">
        <f>H15*17.43/100</f>
        <v>11865077.403732</v>
      </c>
      <c r="C15" s="4">
        <f>H15*17.55/100</f>
        <v>11946764.68362</v>
      </c>
      <c r="D15" s="4">
        <f>H15*16.01/100</f>
        <v>10898444.591724</v>
      </c>
      <c r="E15" s="4">
        <f>H15*15.52/100</f>
        <v>10564888.198847998</v>
      </c>
      <c r="F15" s="4">
        <f>H15*14.8/100</f>
        <v>10074764.51952</v>
      </c>
      <c r="G15" s="4">
        <v>12722793.85</v>
      </c>
      <c r="H15" s="4">
        <v>68072733.24</v>
      </c>
    </row>
    <row r="16" spans="1:8" ht="14.25" customHeight="1">
      <c r="A16" s="3" t="s">
        <v>14</v>
      </c>
      <c r="B16" s="8">
        <f>H16*13.98/100</f>
        <v>246607.2</v>
      </c>
      <c r="C16" s="9">
        <f>H16*10.84/100</f>
        <v>191217.6</v>
      </c>
      <c r="D16" s="9">
        <f>H16*16.84/100</f>
        <v>297057.6</v>
      </c>
      <c r="E16" s="9">
        <f>H16*18.24/100</f>
        <v>321753.6</v>
      </c>
      <c r="F16" s="9">
        <f>H16*13.71/100</f>
        <v>241844.4</v>
      </c>
      <c r="G16" s="9">
        <f>H16*26.39/100</f>
        <v>465519.6</v>
      </c>
      <c r="H16" s="9">
        <v>1764000</v>
      </c>
    </row>
    <row r="17" spans="1:8" ht="19.5" customHeight="1">
      <c r="A17" s="20" t="s">
        <v>15</v>
      </c>
      <c r="B17" s="23">
        <f aca="true" t="shared" si="0" ref="B17:G17">SUM(B12:B16)</f>
        <v>13435824.91742</v>
      </c>
      <c r="C17" s="23">
        <f t="shared" si="0"/>
        <v>16644480.47074</v>
      </c>
      <c r="D17" s="23">
        <f t="shared" si="0"/>
        <v>13181206.641412001</v>
      </c>
      <c r="E17" s="23">
        <f t="shared" si="0"/>
        <v>13036913.594235998</v>
      </c>
      <c r="F17" s="23">
        <f t="shared" si="0"/>
        <v>12643411.271912</v>
      </c>
      <c r="G17" s="23">
        <f t="shared" si="0"/>
        <v>15474843.1</v>
      </c>
      <c r="H17" s="23">
        <f>H16+H15+H14+H13+H12</f>
        <v>84416680</v>
      </c>
    </row>
    <row r="18" spans="1:8" s="28" customFormat="1" ht="14.25" customHeight="1">
      <c r="A18" s="27"/>
      <c r="B18" s="11"/>
      <c r="D18" s="25"/>
      <c r="F18" s="25"/>
      <c r="G18" s="41"/>
      <c r="H18" s="25"/>
    </row>
    <row r="19" spans="1:8" ht="14.25" customHeight="1">
      <c r="A19" s="5"/>
      <c r="B19" s="4"/>
      <c r="C19" s="4"/>
      <c r="D19" s="4"/>
      <c r="E19" s="4"/>
      <c r="F19" s="4"/>
      <c r="G19" s="4"/>
      <c r="H19" s="4"/>
    </row>
    <row r="20" spans="1:8" ht="14.25" customHeight="1">
      <c r="A20" s="10" t="s">
        <v>16</v>
      </c>
      <c r="B20" s="4"/>
      <c r="C20" s="4"/>
      <c r="D20" s="4"/>
      <c r="E20" s="4"/>
      <c r="F20" s="4"/>
      <c r="G20" s="4"/>
      <c r="H20" s="4"/>
    </row>
    <row r="21" spans="1:8" ht="14.25" customHeight="1">
      <c r="A21" s="10" t="s">
        <v>17</v>
      </c>
      <c r="B21" s="8">
        <v>264786.67</v>
      </c>
      <c r="C21" s="8">
        <v>264786.67</v>
      </c>
      <c r="D21" s="8">
        <v>264786.67</v>
      </c>
      <c r="E21" s="8">
        <v>264786.67</v>
      </c>
      <c r="F21" s="8">
        <v>264786.67</v>
      </c>
      <c r="G21" s="8">
        <v>264786.65</v>
      </c>
      <c r="H21" s="9">
        <f>SUM(B21:G21)</f>
        <v>1588720</v>
      </c>
    </row>
    <row r="22" spans="1:8" ht="19.5" customHeight="1">
      <c r="A22" s="20" t="s">
        <v>18</v>
      </c>
      <c r="B22" s="21">
        <f aca="true" t="shared" si="1" ref="B22:G22">SUM(B21)</f>
        <v>264786.67</v>
      </c>
      <c r="C22" s="24">
        <f t="shared" si="1"/>
        <v>264786.67</v>
      </c>
      <c r="D22" s="22">
        <f t="shared" si="1"/>
        <v>264786.67</v>
      </c>
      <c r="E22" s="24">
        <f t="shared" si="1"/>
        <v>264786.67</v>
      </c>
      <c r="F22" s="22">
        <f t="shared" si="1"/>
        <v>264786.67</v>
      </c>
      <c r="G22" s="24">
        <f t="shared" si="1"/>
        <v>264786.65</v>
      </c>
      <c r="H22" s="23">
        <f>H21</f>
        <v>1588720</v>
      </c>
    </row>
    <row r="23" spans="1:8" ht="14.25" customHeight="1">
      <c r="A23" s="10"/>
      <c r="B23" s="4"/>
      <c r="C23" s="4"/>
      <c r="D23" s="4"/>
      <c r="E23" s="4"/>
      <c r="F23" s="4"/>
      <c r="G23" s="4"/>
      <c r="H23" s="4"/>
    </row>
    <row r="24" spans="1:8" ht="14.25" customHeight="1">
      <c r="A24" s="3"/>
      <c r="B24" s="2"/>
      <c r="C24" s="2"/>
      <c r="D24" s="2"/>
      <c r="E24" s="2"/>
      <c r="F24" s="2"/>
      <c r="G24" s="2"/>
      <c r="H24" s="2"/>
    </row>
    <row r="25" spans="1:8" ht="14.25" customHeight="1">
      <c r="A25" s="3" t="s">
        <v>49</v>
      </c>
      <c r="B25" s="12"/>
      <c r="C25" s="13"/>
      <c r="D25" s="13"/>
      <c r="E25" s="13"/>
      <c r="F25" s="13"/>
      <c r="G25" s="13"/>
      <c r="H25" s="13"/>
    </row>
    <row r="26" spans="1:8" ht="14.25" customHeight="1">
      <c r="A26" s="3" t="s">
        <v>50</v>
      </c>
      <c r="B26" s="14">
        <f>H26*13.61/100</f>
        <v>-1212024.94</v>
      </c>
      <c r="C26" s="15">
        <f>H26*19.65/100</f>
        <v>-1749911.1</v>
      </c>
      <c r="D26" s="15">
        <f>H26*18.89/100</f>
        <v>-1682230.06</v>
      </c>
      <c r="E26" s="15">
        <f>H26*15.03/100</f>
        <v>-1338481.62</v>
      </c>
      <c r="F26" s="15">
        <f>H26*14.52/100</f>
        <v>-1293064.08</v>
      </c>
      <c r="G26" s="15">
        <f>H26*18.3/100</f>
        <v>-1629688.2</v>
      </c>
      <c r="H26" s="15">
        <v>-8905400</v>
      </c>
    </row>
    <row r="27" spans="1:8" ht="14.25" customHeight="1">
      <c r="A27" s="43"/>
      <c r="B27" s="16"/>
      <c r="C27" s="17"/>
      <c r="D27" s="17"/>
      <c r="E27" s="17"/>
      <c r="F27" s="17"/>
      <c r="G27" s="17"/>
      <c r="H27" s="17"/>
    </row>
    <row r="28" spans="1:8" ht="19.5" customHeight="1" thickBot="1">
      <c r="A28" s="18" t="s">
        <v>19</v>
      </c>
      <c r="B28" s="19">
        <f aca="true" t="shared" si="2" ref="B28:G28">B17+B22+B26</f>
        <v>12488586.64742</v>
      </c>
      <c r="C28" s="19">
        <f t="shared" si="2"/>
        <v>15159356.04074</v>
      </c>
      <c r="D28" s="19">
        <f t="shared" si="2"/>
        <v>11763763.251412</v>
      </c>
      <c r="E28" s="19">
        <f t="shared" si="2"/>
        <v>11963218.644235998</v>
      </c>
      <c r="F28" s="19">
        <f t="shared" si="2"/>
        <v>11615133.861911999</v>
      </c>
      <c r="G28" s="19">
        <f t="shared" si="2"/>
        <v>14109941.55</v>
      </c>
      <c r="H28" s="19">
        <f>B28+C28+D28+E28+F28+G28</f>
        <v>77099999.99572</v>
      </c>
    </row>
    <row r="29" ht="12.75">
      <c r="H29" s="26"/>
    </row>
    <row r="31" ht="12.75">
      <c r="C31" s="26"/>
    </row>
    <row r="34" spans="1:8" ht="12.75">
      <c r="A34" s="45" t="s">
        <v>44</v>
      </c>
      <c r="B34" s="45"/>
      <c r="C34" s="45"/>
      <c r="D34" s="45"/>
      <c r="E34" s="45"/>
      <c r="F34" s="45"/>
      <c r="G34" s="45"/>
      <c r="H34" s="45"/>
    </row>
    <row r="35" spans="1:8" ht="12.75">
      <c r="A35" s="45"/>
      <c r="B35" s="45"/>
      <c r="C35" s="45"/>
      <c r="D35" s="45"/>
      <c r="E35" s="45"/>
      <c r="F35" s="45"/>
      <c r="G35" s="45"/>
      <c r="H35" s="45"/>
    </row>
    <row r="36" spans="1:8" ht="12.75">
      <c r="A36" s="45"/>
      <c r="B36" s="45"/>
      <c r="C36" s="45"/>
      <c r="D36" s="45"/>
      <c r="E36" s="45"/>
      <c r="F36" s="45"/>
      <c r="G36" s="45"/>
      <c r="H36" s="45"/>
    </row>
    <row r="37" spans="1:8" ht="12.75">
      <c r="A37" s="45"/>
      <c r="B37" s="45"/>
      <c r="C37" s="45"/>
      <c r="D37" s="45"/>
      <c r="E37" s="45"/>
      <c r="F37" s="45"/>
      <c r="G37" s="45"/>
      <c r="H37" s="45"/>
    </row>
    <row r="38" spans="1:8" ht="12.75">
      <c r="A38" s="45"/>
      <c r="B38" s="45"/>
      <c r="C38" s="45"/>
      <c r="D38" s="45"/>
      <c r="E38" s="45"/>
      <c r="F38" s="45"/>
      <c r="G38" s="45"/>
      <c r="H38" s="45"/>
    </row>
    <row r="39" spans="1:8" ht="15.75">
      <c r="A39" s="46" t="s">
        <v>52</v>
      </c>
      <c r="B39" s="46"/>
      <c r="C39" s="46"/>
      <c r="D39" s="46"/>
      <c r="E39" s="46"/>
      <c r="F39" s="46"/>
      <c r="G39" s="46"/>
      <c r="H39" s="46"/>
    </row>
    <row r="40" spans="1:8" ht="13.5" thickBot="1">
      <c r="A40" s="33"/>
      <c r="B40" s="33"/>
      <c r="C40" s="33"/>
      <c r="D40" s="33"/>
      <c r="E40" s="33"/>
      <c r="F40" s="33"/>
      <c r="G40" s="33"/>
      <c r="H40" s="33"/>
    </row>
    <row r="41" spans="1:8" ht="12.75">
      <c r="A41" s="47" t="s">
        <v>20</v>
      </c>
      <c r="B41" s="49" t="s">
        <v>21</v>
      </c>
      <c r="C41" s="6" t="s">
        <v>1</v>
      </c>
      <c r="D41" s="6" t="s">
        <v>1</v>
      </c>
      <c r="E41" s="6" t="s">
        <v>1</v>
      </c>
      <c r="F41" s="6" t="s">
        <v>1</v>
      </c>
      <c r="G41" s="6" t="s">
        <v>1</v>
      </c>
      <c r="H41" s="49" t="s">
        <v>27</v>
      </c>
    </row>
    <row r="42" spans="1:8" ht="13.5" thickBot="1">
      <c r="A42" s="48"/>
      <c r="B42" s="50"/>
      <c r="C42" s="7" t="s">
        <v>22</v>
      </c>
      <c r="D42" s="7" t="s">
        <v>23</v>
      </c>
      <c r="E42" s="7" t="s">
        <v>24</v>
      </c>
      <c r="F42" s="7" t="s">
        <v>25</v>
      </c>
      <c r="G42" s="7" t="s">
        <v>26</v>
      </c>
      <c r="H42" s="50"/>
    </row>
    <row r="43" spans="1:8" ht="12.75">
      <c r="A43" s="1" t="s">
        <v>28</v>
      </c>
      <c r="B43" s="2"/>
      <c r="C43" s="2"/>
      <c r="D43" s="2"/>
      <c r="E43" s="2"/>
      <c r="F43" s="2"/>
      <c r="G43" s="2"/>
      <c r="H43" s="2"/>
    </row>
    <row r="44" spans="1:8" ht="12.75">
      <c r="A44" s="3" t="s">
        <v>29</v>
      </c>
      <c r="B44" s="2"/>
      <c r="C44" s="2"/>
      <c r="D44" s="2"/>
      <c r="E44" s="2"/>
      <c r="F44" s="2"/>
      <c r="G44" s="2"/>
      <c r="H44" s="2"/>
    </row>
    <row r="45" spans="1:8" ht="12.75">
      <c r="A45" s="3" t="s">
        <v>30</v>
      </c>
      <c r="B45" s="4">
        <f>H62*9.21/100</f>
        <v>3351795.3000000007</v>
      </c>
      <c r="C45" s="4">
        <f>H62*5.75/100</f>
        <v>2092597.5</v>
      </c>
      <c r="D45" s="4">
        <f>H62*6.99/100</f>
        <v>2543870.7</v>
      </c>
      <c r="E45" s="4">
        <f>H62*7.42/100</f>
        <v>2700360.6</v>
      </c>
      <c r="F45" s="4">
        <f>H62*10.96/100</f>
        <v>3988672.8000000007</v>
      </c>
      <c r="G45" s="4">
        <f>H62*7.61/100</f>
        <v>2769507.3</v>
      </c>
      <c r="H45" s="4">
        <f aca="true" t="shared" si="3" ref="H45:H53">SUM(B45:G45)</f>
        <v>17446804.200000003</v>
      </c>
    </row>
    <row r="46" spans="1:8" ht="12.75">
      <c r="A46" s="3" t="s">
        <v>31</v>
      </c>
      <c r="B46" s="4">
        <v>30000</v>
      </c>
      <c r="C46" s="4">
        <v>30000</v>
      </c>
      <c r="D46" s="4">
        <v>30000</v>
      </c>
      <c r="E46" s="4">
        <v>35000</v>
      </c>
      <c r="F46" s="4">
        <v>35000</v>
      </c>
      <c r="G46" s="4">
        <v>35000</v>
      </c>
      <c r="H46" s="4">
        <f t="shared" si="3"/>
        <v>195000</v>
      </c>
    </row>
    <row r="47" spans="1:8" ht="12.75">
      <c r="A47" s="3" t="s">
        <v>32</v>
      </c>
      <c r="B47" s="4">
        <f>H64*32.09/100</f>
        <v>10444422.152000003</v>
      </c>
      <c r="C47" s="4">
        <f>H64*13.06/100</f>
        <v>4250674.768</v>
      </c>
      <c r="D47" s="4">
        <f>H64*5.79/100</f>
        <v>1884487.5119999999</v>
      </c>
      <c r="E47" s="4">
        <f>H64*6.18/100</f>
        <v>2011421.9039999999</v>
      </c>
      <c r="F47" s="4">
        <f>H64*9.53/100</f>
        <v>3101755.784</v>
      </c>
      <c r="G47" s="4">
        <f>H64*6.57/100</f>
        <v>2138356.296</v>
      </c>
      <c r="H47" s="4">
        <f t="shared" si="3"/>
        <v>23831118.416000005</v>
      </c>
    </row>
    <row r="48" spans="1:8" ht="15" customHeight="1">
      <c r="A48" s="35" t="s">
        <v>33</v>
      </c>
      <c r="B48" s="4"/>
      <c r="C48" s="4"/>
      <c r="D48" s="4"/>
      <c r="E48" s="4"/>
      <c r="F48" s="4"/>
      <c r="G48" s="4"/>
      <c r="H48" s="4"/>
    </row>
    <row r="49" spans="1:8" ht="12.75">
      <c r="A49" s="3" t="s">
        <v>34</v>
      </c>
      <c r="B49" s="4">
        <f>H66*5.32/100</f>
        <v>234718.4</v>
      </c>
      <c r="C49" s="4">
        <f>H66*16.35/100</f>
        <v>721362</v>
      </c>
      <c r="D49" s="4">
        <f>H66*9.7/100</f>
        <v>427964</v>
      </c>
      <c r="E49" s="4">
        <f>H66*17.31/100</f>
        <v>763717.2</v>
      </c>
      <c r="F49" s="4">
        <v>730948</v>
      </c>
      <c r="G49" s="4">
        <f>H66*6.21/100</f>
        <v>273985.2</v>
      </c>
      <c r="H49" s="4">
        <f t="shared" si="3"/>
        <v>3152694.8</v>
      </c>
    </row>
    <row r="50" spans="1:8" ht="12.75">
      <c r="A50" s="3" t="s">
        <v>35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 t="shared" si="3"/>
        <v>0</v>
      </c>
    </row>
    <row r="51" spans="1:8" ht="14.25" customHeight="1">
      <c r="A51" s="3" t="s">
        <v>36</v>
      </c>
      <c r="B51" s="42">
        <v>9500</v>
      </c>
      <c r="C51" s="42">
        <v>9500</v>
      </c>
      <c r="D51" s="42">
        <v>9500</v>
      </c>
      <c r="E51" s="42">
        <v>9500</v>
      </c>
      <c r="F51" s="42">
        <v>9500</v>
      </c>
      <c r="G51" s="42">
        <v>9500</v>
      </c>
      <c r="H51" s="4">
        <f t="shared" si="3"/>
        <v>57000</v>
      </c>
    </row>
    <row r="52" spans="1:8" ht="14.25" customHeight="1">
      <c r="A52" s="3" t="s">
        <v>47</v>
      </c>
      <c r="B52" s="4"/>
      <c r="C52" s="4"/>
      <c r="D52" s="4"/>
      <c r="E52" s="4"/>
      <c r="F52" s="4"/>
      <c r="G52" s="4"/>
      <c r="H52" s="4"/>
    </row>
    <row r="53" spans="1:8" ht="14.25" customHeight="1" thickBot="1">
      <c r="A53" s="32" t="s">
        <v>45</v>
      </c>
      <c r="B53" s="29">
        <v>1000</v>
      </c>
      <c r="C53" s="29">
        <v>1000</v>
      </c>
      <c r="D53" s="29">
        <v>1000</v>
      </c>
      <c r="E53" s="29">
        <v>1000</v>
      </c>
      <c r="F53" s="29">
        <v>1000</v>
      </c>
      <c r="G53" s="29">
        <v>1000</v>
      </c>
      <c r="H53" s="29">
        <f t="shared" si="3"/>
        <v>6000</v>
      </c>
    </row>
    <row r="54" spans="1:8" ht="26.25" customHeight="1" thickBot="1">
      <c r="A54" s="18" t="s">
        <v>37</v>
      </c>
      <c r="B54" s="19">
        <f aca="true" t="shared" si="4" ref="B54:H54">SUM(B45:B53)</f>
        <v>14071435.852000004</v>
      </c>
      <c r="C54" s="19">
        <f t="shared" si="4"/>
        <v>7105134.268</v>
      </c>
      <c r="D54" s="19">
        <f t="shared" si="4"/>
        <v>4896822.212</v>
      </c>
      <c r="E54" s="19">
        <f t="shared" si="4"/>
        <v>5520999.704</v>
      </c>
      <c r="F54" s="19">
        <f t="shared" si="4"/>
        <v>7866876.584000001</v>
      </c>
      <c r="G54" s="19">
        <f t="shared" si="4"/>
        <v>5227348.796</v>
      </c>
      <c r="H54" s="19">
        <f t="shared" si="4"/>
        <v>44688617.41600001</v>
      </c>
    </row>
    <row r="55" spans="1:8" ht="12.75">
      <c r="A55" s="30"/>
      <c r="B55" s="31"/>
      <c r="C55" s="31"/>
      <c r="D55" s="31"/>
      <c r="E55" s="31"/>
      <c r="F55" s="31"/>
      <c r="G55" s="31"/>
      <c r="H55" s="31"/>
    </row>
    <row r="56" ht="13.5" thickBot="1"/>
    <row r="57" spans="1:8" ht="12.75">
      <c r="A57" s="47" t="s">
        <v>20</v>
      </c>
      <c r="B57" s="6" t="s">
        <v>1</v>
      </c>
      <c r="C57" s="6" t="s">
        <v>1</v>
      </c>
      <c r="D57" s="6" t="s">
        <v>1</v>
      </c>
      <c r="E57" s="6" t="s">
        <v>1</v>
      </c>
      <c r="F57" s="6" t="s">
        <v>1</v>
      </c>
      <c r="G57" s="6" t="s">
        <v>1</v>
      </c>
      <c r="H57" s="49" t="s">
        <v>8</v>
      </c>
    </row>
    <row r="58" spans="1:8" ht="13.5" thickBot="1">
      <c r="A58" s="48"/>
      <c r="B58" s="7" t="s">
        <v>38</v>
      </c>
      <c r="C58" s="7" t="s">
        <v>39</v>
      </c>
      <c r="D58" s="7" t="s">
        <v>40</v>
      </c>
      <c r="E58" s="7" t="s">
        <v>41</v>
      </c>
      <c r="F58" s="7" t="s">
        <v>42</v>
      </c>
      <c r="G58" s="7" t="s">
        <v>43</v>
      </c>
      <c r="H58" s="50"/>
    </row>
    <row r="59" spans="1:8" ht="12.75">
      <c r="A59" s="3"/>
      <c r="B59" s="2"/>
      <c r="C59" s="2"/>
      <c r="D59" s="2"/>
      <c r="E59" s="2"/>
      <c r="F59" s="2"/>
      <c r="G59" s="2"/>
      <c r="H59" s="2"/>
    </row>
    <row r="60" spans="1:8" ht="12.75">
      <c r="A60" s="1" t="s">
        <v>28</v>
      </c>
      <c r="B60" s="2"/>
      <c r="C60" s="2"/>
      <c r="D60" s="2"/>
      <c r="E60" s="2"/>
      <c r="F60" s="2"/>
      <c r="G60" s="2"/>
      <c r="H60" s="2"/>
    </row>
    <row r="61" spans="1:8" ht="12.75">
      <c r="A61" s="3" t="s">
        <v>29</v>
      </c>
      <c r="B61" s="2"/>
      <c r="C61" s="2"/>
      <c r="D61" s="2"/>
      <c r="E61" s="2"/>
      <c r="F61" s="2"/>
      <c r="G61" s="2"/>
      <c r="H61" s="2"/>
    </row>
    <row r="62" spans="1:8" ht="12.75">
      <c r="A62" s="3" t="s">
        <v>30</v>
      </c>
      <c r="B62" s="4">
        <f>H62*7.5/100</f>
        <v>2729475</v>
      </c>
      <c r="C62" s="4">
        <f>H62*10.25/100</f>
        <v>3730282.5</v>
      </c>
      <c r="D62" s="4">
        <f>H62*7.41/100</f>
        <v>2696721.3</v>
      </c>
      <c r="E62" s="4">
        <f>H62*7.36/100</f>
        <v>2678524.8</v>
      </c>
      <c r="F62" s="4">
        <f>H62*7.9/100</f>
        <v>2875047</v>
      </c>
      <c r="G62" s="4">
        <f>H62*11.64/100</f>
        <v>4236145.2</v>
      </c>
      <c r="H62" s="4">
        <v>36393000</v>
      </c>
    </row>
    <row r="63" spans="1:8" ht="12.75">
      <c r="A63" s="3" t="s">
        <v>31</v>
      </c>
      <c r="B63" s="4">
        <v>35000</v>
      </c>
      <c r="C63" s="4">
        <v>35000</v>
      </c>
      <c r="D63" s="4">
        <v>35000</v>
      </c>
      <c r="E63" s="4">
        <v>40000</v>
      </c>
      <c r="F63" s="4">
        <v>40000</v>
      </c>
      <c r="G63" s="4">
        <v>40000</v>
      </c>
      <c r="H63" s="4">
        <v>420000</v>
      </c>
    </row>
    <row r="64" spans="1:8" ht="12.75">
      <c r="A64" s="3" t="s">
        <v>32</v>
      </c>
      <c r="B64" s="4">
        <f>H64*5.5/100</f>
        <v>1790100.4</v>
      </c>
      <c r="C64" s="4">
        <f>H64*4.86/100</f>
        <v>1581797.8080000002</v>
      </c>
      <c r="D64" s="4">
        <f>H64*2.24/100</f>
        <v>729059.072</v>
      </c>
      <c r="E64" s="4">
        <f>H64*5.3/100</f>
        <v>1725005.84</v>
      </c>
      <c r="F64" s="4">
        <f>H64*4.19/100</f>
        <v>1363731.0320000001</v>
      </c>
      <c r="G64" s="4">
        <v>1526467.43</v>
      </c>
      <c r="H64" s="4">
        <v>32547280</v>
      </c>
    </row>
    <row r="65" spans="1:8" ht="15" customHeight="1">
      <c r="A65" s="35" t="s">
        <v>33</v>
      </c>
      <c r="B65" s="4"/>
      <c r="C65" s="4"/>
      <c r="D65" s="4"/>
      <c r="E65" s="4"/>
      <c r="F65" s="4"/>
      <c r="G65" s="4"/>
      <c r="H65" s="36"/>
    </row>
    <row r="66" spans="1:8" ht="12.75">
      <c r="A66" s="3" t="s">
        <v>34</v>
      </c>
      <c r="B66" s="4">
        <f>H66*8.14/100</f>
        <v>359136.8</v>
      </c>
      <c r="C66" s="4">
        <v>296943.6</v>
      </c>
      <c r="D66" s="4">
        <v>121037.49</v>
      </c>
      <c r="E66" s="4">
        <v>292531.6</v>
      </c>
      <c r="F66" s="4">
        <v>126832.29</v>
      </c>
      <c r="G66" s="4">
        <v>62823.42</v>
      </c>
      <c r="H66" s="4">
        <v>4412000</v>
      </c>
    </row>
    <row r="67" spans="1:8" ht="12.75">
      <c r="A67" s="3" t="s">
        <v>35</v>
      </c>
      <c r="B67" s="4">
        <v>0</v>
      </c>
      <c r="C67" s="4">
        <v>0</v>
      </c>
      <c r="D67" s="4">
        <v>0</v>
      </c>
      <c r="E67" s="4">
        <v>4000</v>
      </c>
      <c r="F67" s="4">
        <v>0</v>
      </c>
      <c r="G67" s="4">
        <v>0</v>
      </c>
      <c r="H67" s="4">
        <v>4000</v>
      </c>
    </row>
    <row r="68" spans="1:8" ht="12.75">
      <c r="A68" s="3" t="s">
        <v>36</v>
      </c>
      <c r="B68" s="42">
        <v>10500</v>
      </c>
      <c r="C68" s="42">
        <v>10500</v>
      </c>
      <c r="D68" s="42">
        <v>10500</v>
      </c>
      <c r="E68" s="42">
        <v>10500</v>
      </c>
      <c r="F68" s="42">
        <v>10500</v>
      </c>
      <c r="G68" s="42">
        <v>10500</v>
      </c>
      <c r="H68" s="4">
        <v>120000</v>
      </c>
    </row>
    <row r="69" spans="1:8" ht="12.75">
      <c r="A69" s="3" t="s">
        <v>47</v>
      </c>
      <c r="B69" s="4"/>
      <c r="C69" s="4"/>
      <c r="D69" s="4"/>
      <c r="E69" s="4"/>
      <c r="F69" s="4"/>
      <c r="G69" s="4"/>
      <c r="H69" s="4"/>
    </row>
    <row r="70" spans="1:8" ht="13.5" thickBot="1">
      <c r="A70" s="32" t="s">
        <v>46</v>
      </c>
      <c r="B70" s="29">
        <v>1000</v>
      </c>
      <c r="C70" s="29">
        <v>1000</v>
      </c>
      <c r="D70" s="29">
        <v>1000</v>
      </c>
      <c r="E70" s="29">
        <v>2000</v>
      </c>
      <c r="F70" s="29">
        <v>2000</v>
      </c>
      <c r="G70" s="29">
        <v>2000</v>
      </c>
      <c r="H70" s="29">
        <v>15000</v>
      </c>
    </row>
    <row r="71" spans="1:8" ht="25.5" customHeight="1" thickBot="1">
      <c r="A71" s="18" t="s">
        <v>37</v>
      </c>
      <c r="B71" s="19">
        <f aca="true" t="shared" si="5" ref="B71:G71">SUM(B62:B70)</f>
        <v>4925212.2</v>
      </c>
      <c r="C71" s="19">
        <f t="shared" si="5"/>
        <v>5655523.908</v>
      </c>
      <c r="D71" s="19">
        <f t="shared" si="5"/>
        <v>3593317.862</v>
      </c>
      <c r="E71" s="19">
        <f t="shared" si="5"/>
        <v>4752562.239999999</v>
      </c>
      <c r="F71" s="19">
        <f t="shared" si="5"/>
        <v>4418110.322</v>
      </c>
      <c r="G71" s="19">
        <f t="shared" si="5"/>
        <v>5877936.05</v>
      </c>
      <c r="H71" s="19">
        <f>B54+C54+D54+E54+F54+G54+B71+C71+D71+E71+F71+G71</f>
        <v>73911279.99800001</v>
      </c>
    </row>
    <row r="73" ht="12.75">
      <c r="C73" s="26"/>
    </row>
    <row r="74" ht="12.75">
      <c r="D74" s="26"/>
    </row>
    <row r="75" spans="1:6" ht="15.75">
      <c r="A75" s="44"/>
      <c r="B75" s="44"/>
      <c r="C75" s="44"/>
      <c r="D75" s="44"/>
      <c r="E75" s="44"/>
      <c r="F75" s="44"/>
    </row>
    <row r="76" spans="1:7" ht="15.75">
      <c r="A76" s="38"/>
      <c r="D76" s="26"/>
      <c r="G76" s="26"/>
    </row>
    <row r="77" spans="1:4" ht="15.75">
      <c r="A77" s="38"/>
      <c r="D77" s="26"/>
    </row>
    <row r="78" ht="15.75">
      <c r="A78" s="38"/>
    </row>
    <row r="79" ht="15.75">
      <c r="A79" s="38"/>
    </row>
    <row r="80" ht="15.75">
      <c r="A80" s="38"/>
    </row>
    <row r="81" spans="6:8" ht="12.75" customHeight="1">
      <c r="F81" s="38"/>
      <c r="G81" s="40"/>
      <c r="H81" s="40"/>
    </row>
    <row r="82" ht="15.75">
      <c r="A82" s="37"/>
    </row>
    <row r="83" ht="15.75">
      <c r="A83" s="37"/>
    </row>
    <row r="84" spans="3:4" ht="15.75">
      <c r="C84" s="38"/>
      <c r="D84" s="38"/>
    </row>
    <row r="85" ht="15.75">
      <c r="A85" s="37"/>
    </row>
    <row r="86" ht="15.75">
      <c r="A86" s="39"/>
    </row>
    <row r="87" ht="15.75">
      <c r="A87" s="38"/>
    </row>
    <row r="88" ht="15.75">
      <c r="A88" s="38"/>
    </row>
    <row r="89" ht="15.75">
      <c r="A89" s="38"/>
    </row>
  </sheetData>
  <mergeCells count="12">
    <mergeCell ref="B41:B42"/>
    <mergeCell ref="H41:H42"/>
    <mergeCell ref="A75:F75"/>
    <mergeCell ref="A1:H5"/>
    <mergeCell ref="A34:H38"/>
    <mergeCell ref="A6:H6"/>
    <mergeCell ref="A39:H39"/>
    <mergeCell ref="A57:A58"/>
    <mergeCell ref="H57:H58"/>
    <mergeCell ref="A8:A9"/>
    <mergeCell ref="H8:H9"/>
    <mergeCell ref="A41:A42"/>
  </mergeCells>
  <printOptions/>
  <pageMargins left="2.6377952755905514" right="0.3937007874015748" top="0.7874015748031497" bottom="0.3937007874015748" header="0.5118110236220472" footer="0.5118110236220472"/>
  <pageSetup horizontalDpi="600" verticalDpi="600" orientation="landscape" paperSize="5" r:id="rId4"/>
  <rowBreaks count="2" manualBreakCount="2">
    <brk id="33" max="7" man="1"/>
    <brk id="71" max="7" man="1"/>
  </rowBreaks>
  <legacyDrawing r:id="rId3"/>
  <oleObjects>
    <oleObject progId="PBrush" shapeId="1135056" r:id="rId1"/>
    <oleObject progId="PBrush" shapeId="118014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2011-02-21T15:39:51Z</cp:lastPrinted>
  <dcterms:created xsi:type="dcterms:W3CDTF">2007-02-05T17:04:29Z</dcterms:created>
  <dcterms:modified xsi:type="dcterms:W3CDTF">2011-02-21T16:06:16Z</dcterms:modified>
  <cp:category/>
  <cp:version/>
  <cp:contentType/>
  <cp:contentStatus/>
</cp:coreProperties>
</file>