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248" activeTab="0"/>
  </bookViews>
  <sheets>
    <sheet name="PLANILHA " sheetId="1" r:id="rId1"/>
  </sheets>
  <definedNames>
    <definedName name="_xlnm.Print_Area" localSheetId="0">'PLANILHA '!$A$1:$I$137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<sst xmlns="http://schemas.openxmlformats.org/spreadsheetml/2006/main" count="407" uniqueCount="156">
  <si>
    <t>DISCRIMINAÇÃO</t>
  </si>
  <si>
    <t xml:space="preserve"> </t>
  </si>
  <si>
    <t>1.0</t>
  </si>
  <si>
    <t xml:space="preserve">UN </t>
  </si>
  <si>
    <t>área</t>
  </si>
  <si>
    <t>m2</t>
  </si>
  <si>
    <t>m</t>
  </si>
  <si>
    <t>RAMPA</t>
  </si>
  <si>
    <t>04.40.030</t>
  </si>
  <si>
    <t>Retirada manual de guia pré-moldada, inclusive limpeza e empilhamento</t>
  </si>
  <si>
    <t>M</t>
  </si>
  <si>
    <t>03.01.020</t>
  </si>
  <si>
    <t>Demolição manual de concreto simples</t>
  </si>
  <si>
    <t>M3</t>
  </si>
  <si>
    <t>06.02.020</t>
  </si>
  <si>
    <t>Escavação manual em solo de 1ª e 2ª categoria em vala ou cava até 1,5 m</t>
  </si>
  <si>
    <t>05.07.040</t>
  </si>
  <si>
    <t>Remoção de entulho separado de obra com caçamba metálica - terra, alvenaria, concreto, argamassa, madeira, papel, plástico ou metal</t>
  </si>
  <si>
    <t>11.18.040</t>
  </si>
  <si>
    <t>Lastro de pedra britada</t>
  </si>
  <si>
    <t>10.02.020</t>
  </si>
  <si>
    <t>Armadura em tela soldada de aço</t>
  </si>
  <si>
    <t>KG</t>
  </si>
  <si>
    <t>17.05.100</t>
  </si>
  <si>
    <t>Piso com requadro em concreto simples com controle de fck= 25 MPa</t>
  </si>
  <si>
    <t>17.03.020</t>
  </si>
  <si>
    <t>Cimentado desempenado</t>
  </si>
  <si>
    <t>M2</t>
  </si>
  <si>
    <t>30.04.032</t>
  </si>
  <si>
    <t>Piso em ladrilho hidráulico podotátil várias cores (30x30cm), assentado com argamassa mista</t>
  </si>
  <si>
    <t>54.06.110</t>
  </si>
  <si>
    <t>Base em concreto com fck de 25 MPa, para guias, sarjetas ou sarjetões</t>
  </si>
  <si>
    <t>54.20.100</t>
  </si>
  <si>
    <t>Reassentamento de guia pré-moldada reta e/ou curva</t>
  </si>
  <si>
    <t>2.0</t>
  </si>
  <si>
    <t>largura</t>
  </si>
  <si>
    <t>comprimento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</si>
  <si>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</si>
  <si>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</si>
  <si>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</si>
  <si>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</si>
  <si>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</si>
  <si>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</si>
  <si>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</si>
  <si>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</si>
  <si>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</si>
  <si>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</si>
  <si>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</si>
  <si>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3.0</t>
  </si>
  <si>
    <t>CALÇADA</t>
  </si>
  <si>
    <t>3.1</t>
  </si>
  <si>
    <t>3.2</t>
  </si>
  <si>
    <t>3.3</t>
  </si>
  <si>
    <t>3.4</t>
  </si>
  <si>
    <t>3.5</t>
  </si>
  <si>
    <t>3.6</t>
  </si>
  <si>
    <t>4.0</t>
  </si>
  <si>
    <t>PISO PODOTÁTIL 30x30cm SOBRE CONCRETO NOVO</t>
  </si>
  <si>
    <t>4.1</t>
  </si>
  <si>
    <t>5.0</t>
  </si>
  <si>
    <t>5.1</t>
  </si>
  <si>
    <t>5.2</t>
  </si>
  <si>
    <t>5.3</t>
  </si>
  <si>
    <t>17.01.060</t>
  </si>
  <si>
    <t>Regularização de piso com nata de cimento e bianco</t>
  </si>
  <si>
    <t>5.4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</si>
  <si>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</si>
  <si>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</si>
  <si>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</si>
  <si>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</si>
  <si>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</si>
  <si>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</si>
  <si>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</si>
  <si>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</si>
  <si>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</si>
  <si>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</si>
  <si>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</si>
  <si>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</si>
  <si>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01.23.070</t>
  </si>
  <si>
    <t>Demarcação de área com disco de corte diamantado</t>
  </si>
  <si>
    <t>TIPO 2 - REBAIXAMENTO DE PASSEIO 5,70X1,50 M</t>
  </si>
  <si>
    <t>TIPO 2 - REBAIXAMENTO DE PASSEIO 5,70X2,60 M</t>
  </si>
  <si>
    <t>TIPO 2 - REBAIXAMENTO DE PASSEIO 5,70X2,00 M</t>
  </si>
  <si>
    <t>TIPO 2 - REBAIXAMENTO DE PASSEIO ESQUINA</t>
  </si>
  <si>
    <t>m²</t>
  </si>
  <si>
    <t>PLANILHA ORÇAMENTÁRIA</t>
  </si>
  <si>
    <t>OBJETO:</t>
  </si>
  <si>
    <t>BDI:</t>
  </si>
  <si>
    <t>REFERÊNCIA:</t>
  </si>
  <si>
    <t>IMPLANTAÇÃO DE CALÇADAS ACESSÍVEIS</t>
  </si>
  <si>
    <t>CDHU VERSÃO 185</t>
  </si>
  <si>
    <t>TIPO 1 - RAMPA DE ACESSIBILIDADE</t>
  </si>
  <si>
    <t>TIPO 2 - REBAIXAMENTO DE PASSEIO 5,70X1,90 M</t>
  </si>
  <si>
    <t>3.7</t>
  </si>
  <si>
    <t>3.8</t>
  </si>
  <si>
    <t>3.9</t>
  </si>
  <si>
    <t>3.10</t>
  </si>
  <si>
    <t>3.11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</si>
  <si>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</si>
  <si>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</si>
  <si>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</si>
  <si>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</si>
  <si>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</si>
  <si>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</si>
  <si>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</si>
  <si>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</si>
  <si>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</si>
  <si>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</si>
  <si>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5.5</t>
  </si>
  <si>
    <t>5.6</t>
  </si>
  <si>
    <t>5.7</t>
  </si>
  <si>
    <t>5.8</t>
  </si>
  <si>
    <t>5.9</t>
  </si>
  <si>
    <t>5.10</t>
  </si>
  <si>
    <t>5.11</t>
  </si>
  <si>
    <t>7.0</t>
  </si>
  <si>
    <t>7.1</t>
  </si>
  <si>
    <t>7.2</t>
  </si>
  <si>
    <t>7.3</t>
  </si>
  <si>
    <t>7.4</t>
  </si>
  <si>
    <t>7.5</t>
  </si>
  <si>
    <t>7.6</t>
  </si>
  <si>
    <t>8.0</t>
  </si>
  <si>
    <t>8.1</t>
  </si>
  <si>
    <t>9.0</t>
  </si>
  <si>
    <t>9.1</t>
  </si>
  <si>
    <t>9.2</t>
  </si>
  <si>
    <t>9.3</t>
  </si>
  <si>
    <t>9.4</t>
  </si>
  <si>
    <t>10.0</t>
  </si>
  <si>
    <t>10.1</t>
  </si>
  <si>
    <t>10.2</t>
  </si>
  <si>
    <t>10.3</t>
  </si>
  <si>
    <t>PLACA DE OBRA</t>
  </si>
  <si>
    <t>Placa de identificação para obra</t>
  </si>
  <si>
    <t>ITEM</t>
  </si>
  <si>
    <t>CÓDIGO</t>
  </si>
  <si>
    <t>UNID.</t>
  </si>
  <si>
    <t>QUANT. UNIT.</t>
  </si>
  <si>
    <t>QUANT. TOTAL</t>
  </si>
  <si>
    <t>VALOR UNITÁRIO</t>
  </si>
  <si>
    <t>VALOR TOTAL</t>
  </si>
  <si>
    <t>02.08.020</t>
  </si>
  <si>
    <t>TOTAL</t>
  </si>
  <si>
    <t>SERVIÇOS COMPLEMENTARES</t>
  </si>
  <si>
    <t>34.13.011</t>
  </si>
  <si>
    <t>Corte, recorte e remoção de árvore inclusive as raízes - diâmetro (DAP)&gt;5cm&lt;15cm</t>
  </si>
  <si>
    <t>04.21.140</t>
  </si>
  <si>
    <t>Remoção de poste metálico</t>
  </si>
  <si>
    <t>70.04.001</t>
  </si>
  <si>
    <t>Instalação de coluna simples (PP), diâmetro de 2 1/2" e comprimento de 3,6 m - apenas mão de obra</t>
  </si>
  <si>
    <t>VALOR UNITÁRIO COM BDI 0,00%</t>
  </si>
  <si>
    <t>PISO PODOTÁTIL 30x30cm SOBRE PISO EXISTENTE</t>
  </si>
  <si>
    <t>Retirada de revestimento em pedra, granito ou mármore, em piso</t>
  </si>
  <si>
    <t>04.04.020</t>
  </si>
  <si>
    <t>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</si>
</sst>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/>
    <xf numFmtId="49" fontId="3" fillId="0" borderId="1" xfId="0" applyNumberFormat="1" applyFont="1" applyBorder="1" applyAlignment="1" applyProtection="1">
      <alignment horizontal="left" vertical="center" inden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43" fontId="3" fillId="0" borderId="2" xfId="20" applyFont="1" applyFill="1" applyBorder="1" applyAlignment="1" applyProtection="1">
      <alignment horizontal="left" vertical="center" wrapText="1" indent="1"/>
      <protection/>
    </xf>
    <xf numFmtId="43" fontId="6" fillId="0" borderId="2" xfId="20" applyFont="1" applyFill="1" applyBorder="1" applyAlignment="1" applyProtection="1">
      <alignment horizontal="left" vertical="center" wrapText="1" indent="1"/>
      <protection/>
    </xf>
    <xf numFmtId="43" fontId="3" fillId="0" borderId="2" xfId="20" applyFont="1" applyBorder="1" applyAlignment="1" applyProtection="1">
      <alignment horizontal="left" vertical="center" wrapText="1" indent="1"/>
      <protection locked="0"/>
    </xf>
    <xf numFmtId="43" fontId="3" fillId="0" borderId="3" xfId="20" applyFont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/>
    <xf numFmtId="43" fontId="3" fillId="0" borderId="4" xfId="20" applyFont="1" applyBorder="1" applyAlignment="1" applyProtection="1">
      <alignment horizontal="left" vertical="center" wrapText="1" indent="1"/>
      <protection locked="0"/>
    </xf>
    <xf numFmtId="0" fontId="1" fillId="0" borderId="2" xfId="0" applyNumberFormat="1" applyFont="1" applyBorder="1" applyAlignment="1" applyProtection="1">
      <alignment/>
      <protection locked="0"/>
    </xf>
    <xf numFmtId="0" fontId="0" fillId="0" borderId="2" xfId="0" applyBorder="1"/>
    <xf numFmtId="0" fontId="1" fillId="0" borderId="2" xfId="0" applyFont="1" applyBorder="1" applyAlignment="1" applyProtection="1">
      <alignment horizontal="center"/>
      <protection locked="0"/>
    </xf>
    <xf numFmtId="43" fontId="1" fillId="0" borderId="2" xfId="20" applyFont="1" applyBorder="1" applyAlignment="1" applyProtection="1">
      <alignment wrapText="1"/>
      <protection locked="0"/>
    </xf>
    <xf numFmtId="43" fontId="1" fillId="0" borderId="2" xfId="20" applyFont="1" applyBorder="1" applyAlignment="1" applyProtection="1">
      <alignment/>
      <protection locked="0"/>
    </xf>
    <xf numFmtId="49" fontId="4" fillId="2" borderId="1" xfId="0" applyNumberFormat="1" applyFont="1" applyFill="1" applyBorder="1" applyAlignment="1" applyProtection="1">
      <alignment horizontal="left" vertical="center" inden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43" fontId="4" fillId="2" borderId="2" xfId="20" applyFont="1" applyFill="1" applyBorder="1" applyAlignment="1" applyProtection="1">
      <alignment horizontal="left" vertical="center" wrapText="1" indent="1"/>
      <protection/>
    </xf>
    <xf numFmtId="43" fontId="4" fillId="2" borderId="2" xfId="20" applyFont="1" applyFill="1" applyBorder="1" applyAlignment="1" applyProtection="1">
      <alignment horizontal="left" vertical="center" wrapText="1" indent="1"/>
      <protection locked="0"/>
    </xf>
    <xf numFmtId="43" fontId="4" fillId="2" borderId="4" xfId="20" applyFont="1" applyFill="1" applyBorder="1" applyAlignment="1" applyProtection="1">
      <alignment horizontal="left" vertical="center" wrapText="1" indent="1"/>
      <protection locked="0"/>
    </xf>
    <xf numFmtId="43" fontId="4" fillId="2" borderId="3" xfId="20" applyFont="1" applyFill="1" applyBorder="1" applyAlignment="1" applyProtection="1">
      <alignment horizontal="left" vertical="center" wrapText="1" indent="1"/>
      <protection locked="0"/>
    </xf>
    <xf numFmtId="49" fontId="5" fillId="2" borderId="1" xfId="0" applyNumberFormat="1" applyFont="1" applyFill="1" applyBorder="1" applyAlignment="1" applyProtection="1">
      <alignment horizontal="left" vertical="center" indent="1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43" fontId="5" fillId="2" borderId="2" xfId="20" applyFont="1" applyFill="1" applyBorder="1" applyAlignment="1" applyProtection="1">
      <alignment horizontal="left" vertical="center" wrapText="1" indent="1"/>
      <protection/>
    </xf>
    <xf numFmtId="43" fontId="3" fillId="2" borderId="2" xfId="20" applyFont="1" applyFill="1" applyBorder="1" applyAlignment="1" applyProtection="1">
      <alignment horizontal="left" vertical="center" wrapText="1" indent="1"/>
      <protection locked="0"/>
    </xf>
    <xf numFmtId="43" fontId="5" fillId="2" borderId="2" xfId="20" applyFont="1" applyFill="1" applyBorder="1" applyAlignment="1" applyProtection="1">
      <alignment horizontal="left" vertical="center" wrapText="1" indent="1"/>
      <protection locked="0"/>
    </xf>
    <xf numFmtId="43" fontId="5" fillId="2" borderId="4" xfId="20" applyFont="1" applyFill="1" applyBorder="1" applyAlignment="1" applyProtection="1">
      <alignment horizontal="left" vertical="center" wrapText="1" indent="1"/>
      <protection locked="0"/>
    </xf>
    <xf numFmtId="43" fontId="5" fillId="2" borderId="3" xfId="20" applyFont="1" applyFill="1" applyBorder="1" applyAlignment="1" applyProtection="1">
      <alignment horizontal="left" vertical="center" wrapText="1" indent="1"/>
      <protection locked="0"/>
    </xf>
    <xf numFmtId="49" fontId="7" fillId="2" borderId="1" xfId="0" applyNumberFormat="1" applyFont="1" applyFill="1" applyBorder="1" applyAlignment="1" applyProtection="1">
      <alignment horizontal="left" vertical="center" indent="1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3" fontId="8" fillId="2" borderId="2" xfId="20" applyFont="1" applyFill="1" applyBorder="1" applyAlignment="1" applyProtection="1">
      <alignment horizontal="left" vertical="center" wrapText="1" indent="1"/>
      <protection locked="0"/>
    </xf>
    <xf numFmtId="43" fontId="7" fillId="2" borderId="2" xfId="20" applyFont="1" applyFill="1" applyBorder="1" applyAlignment="1" applyProtection="1">
      <alignment horizontal="left" vertical="center" wrapText="1" indent="1"/>
      <protection locked="0"/>
    </xf>
    <xf numFmtId="43" fontId="7" fillId="2" borderId="4" xfId="20" applyFont="1" applyFill="1" applyBorder="1" applyAlignment="1" applyProtection="1">
      <alignment horizontal="left" vertical="center" wrapText="1" indent="1"/>
      <protection locked="0"/>
    </xf>
    <xf numFmtId="43" fontId="7" fillId="2" borderId="3" xfId="20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 applyProtection="1">
      <alignment/>
      <protection locked="0"/>
    </xf>
    <xf numFmtId="43" fontId="1" fillId="0" borderId="3" xfId="20" applyFont="1" applyBorder="1" applyAlignment="1" applyProtection="1">
      <alignment/>
      <protection locked="0"/>
    </xf>
    <xf numFmtId="49" fontId="4" fillId="2" borderId="5" xfId="0" applyNumberFormat="1" applyFont="1" applyFill="1" applyBorder="1" applyAlignment="1" applyProtection="1">
      <alignment horizontal="left" vertical="center" indent="1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43" fontId="4" fillId="2" borderId="6" xfId="20" applyFont="1" applyFill="1" applyBorder="1" applyAlignment="1" applyProtection="1">
      <alignment horizontal="left" vertical="center" wrapText="1" indent="1"/>
      <protection/>
    </xf>
    <xf numFmtId="43" fontId="4" fillId="2" borderId="6" xfId="20" applyFont="1" applyFill="1" applyBorder="1" applyAlignment="1" applyProtection="1">
      <alignment horizontal="left" vertical="center" wrapText="1" indent="1"/>
      <protection locked="0"/>
    </xf>
    <xf numFmtId="43" fontId="4" fillId="2" borderId="7" xfId="20" applyFont="1" applyFill="1" applyBorder="1" applyAlignment="1" applyProtection="1">
      <alignment horizontal="left" vertical="center" wrapText="1" indent="1"/>
      <protection locked="0"/>
    </xf>
    <xf numFmtId="43" fontId="4" fillId="2" borderId="8" xfId="20" applyFont="1" applyFill="1" applyBorder="1" applyAlignment="1" applyProtection="1">
      <alignment horizontal="left" vertical="center" wrapText="1" indent="1"/>
      <protection locked="0"/>
    </xf>
    <xf numFmtId="43" fontId="0" fillId="0" borderId="0" xfId="0" applyNumberFormat="1"/>
    <xf numFmtId="49" fontId="3" fillId="0" borderId="9" xfId="0" applyNumberFormat="1" applyFont="1" applyBorder="1" applyAlignment="1" applyProtection="1">
      <alignment horizontal="left" vertical="center" indent="1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43" fontId="3" fillId="0" borderId="10" xfId="20" applyFont="1" applyFill="1" applyBorder="1" applyAlignment="1" applyProtection="1">
      <alignment horizontal="left" vertical="center" wrapText="1" indent="1"/>
      <protection/>
    </xf>
    <xf numFmtId="43" fontId="6" fillId="0" borderId="10" xfId="20" applyFont="1" applyFill="1" applyBorder="1" applyAlignment="1" applyProtection="1">
      <alignment horizontal="left" vertical="center" wrapText="1" indent="1"/>
      <protection/>
    </xf>
    <xf numFmtId="43" fontId="3" fillId="0" borderId="10" xfId="20" applyFont="1" applyBorder="1" applyAlignment="1" applyProtection="1">
      <alignment horizontal="left" vertical="center" wrapText="1" indent="1"/>
      <protection locked="0"/>
    </xf>
    <xf numFmtId="43" fontId="3" fillId="0" borderId="11" xfId="20" applyFont="1" applyBorder="1" applyAlignment="1" applyProtection="1">
      <alignment horizontal="left" vertical="center" wrapText="1" indent="1"/>
      <protection locked="0"/>
    </xf>
    <xf numFmtId="43" fontId="3" fillId="0" borderId="12" xfId="20" applyFont="1" applyBorder="1" applyAlignment="1" applyProtection="1">
      <alignment horizontal="left" vertical="center" wrapText="1" indent="1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43" fontId="10" fillId="0" borderId="15" xfId="20" applyFont="1" applyBorder="1" applyAlignment="1" applyProtection="1">
      <alignment vertical="center"/>
      <protection locked="0"/>
    </xf>
    <xf numFmtId="0" fontId="0" fillId="0" borderId="2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3" fontId="2" fillId="0" borderId="16" xfId="20" applyFont="1" applyBorder="1" applyAlignment="1" applyProtection="1">
      <alignment horizontal="center" vertical="center" wrapText="1"/>
      <protection locked="0"/>
    </xf>
    <xf numFmtId="43" fontId="2" fillId="0" borderId="17" xfId="20" applyFont="1" applyBorder="1" applyAlignment="1" applyProtection="1">
      <alignment/>
      <protection locked="0"/>
    </xf>
    <xf numFmtId="43" fontId="10" fillId="0" borderId="18" xfId="20" applyFont="1" applyBorder="1" applyAlignment="1" applyProtection="1">
      <alignment horizontal="center" vertical="center"/>
      <protection locked="0"/>
    </xf>
    <xf numFmtId="43" fontId="10" fillId="0" borderId="14" xfId="20" applyFont="1" applyBorder="1" applyAlignment="1" applyProtection="1">
      <alignment horizontal="center" vertical="center"/>
      <protection locked="0"/>
    </xf>
    <xf numFmtId="43" fontId="10" fillId="0" borderId="19" xfId="2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43" fontId="2" fillId="0" borderId="17" xfId="20" applyFont="1" applyBorder="1" applyAlignment="1" applyProtection="1">
      <alignment wrapText="1"/>
      <protection locked="0"/>
    </xf>
    <xf numFmtId="43" fontId="2" fillId="0" borderId="20" xfId="20" applyFont="1" applyBorder="1" applyAlignment="1" applyProtection="1">
      <alignment horizontal="center" vertical="center" wrapText="1"/>
      <protection locked="0"/>
    </xf>
    <xf numFmtId="43" fontId="2" fillId="0" borderId="21" xfId="2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/>
      <protection locked="0"/>
    </xf>
    <xf numFmtId="43" fontId="2" fillId="0" borderId="24" xfId="20" applyFont="1" applyBorder="1" applyAlignment="1" applyProtection="1">
      <alignment horizontal="center" vertical="center" wrapText="1"/>
      <protection locked="0"/>
    </xf>
    <xf numFmtId="43" fontId="2" fillId="0" borderId="25" xfId="2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dxfs count="11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I138"/>
  <sheetViews>
    <sheetView tabSelected="1" workbookViewId="0" topLeftCell="A4">
      <selection activeCell="K16" sqref="K16"/>
    </sheetView>
  </sheetViews>
  <sheetFormatPr defaultColWidth="9.140625" defaultRowHeight="15"/>
  <cols>
    <col min="1" max="1" width="6.421875" style="0" customWidth="1"/>
    <col min="2" max="2" width="11.00390625" style="0" customWidth="1"/>
    <col min="3" max="3" width="51.7109375" style="0" customWidth="1"/>
    <col min="5" max="5" width="11.57421875" style="0" customWidth="1"/>
    <col min="6" max="6" width="11.00390625" style="0" customWidth="1"/>
    <col min="7" max="7" width="13.8515625" style="0" customWidth="1"/>
    <col min="8" max="8" width="13.7109375" style="0" customWidth="1"/>
    <col min="9" max="9" width="15.8515625" style="0" customWidth="1"/>
  </cols>
  <sheetData>
    <row r="10" spans="1:9" ht="15.6">
      <c r="A10" s="63" t="s">
        <v>85</v>
      </c>
      <c r="B10" s="63"/>
      <c r="C10" s="63"/>
      <c r="D10" s="63"/>
      <c r="E10" s="63"/>
      <c r="F10" s="63"/>
      <c r="G10" s="63"/>
      <c r="H10" s="63"/>
      <c r="I10" s="63"/>
    </row>
    <row r="12" spans="1:9" ht="15">
      <c r="A12" s="9" t="s">
        <v>86</v>
      </c>
      <c r="B12" s="8"/>
      <c r="C12" s="64" t="s">
        <v>89</v>
      </c>
      <c r="D12" s="64"/>
      <c r="E12" s="64"/>
      <c r="F12" s="64"/>
      <c r="G12" s="64"/>
      <c r="H12" s="64"/>
      <c r="I12" s="64"/>
    </row>
    <row r="13" spans="1:9" ht="15">
      <c r="A13" s="10" t="s">
        <v>88</v>
      </c>
      <c r="C13" s="64" t="s">
        <v>90</v>
      </c>
      <c r="D13" s="64"/>
      <c r="E13" s="64"/>
      <c r="F13" s="64"/>
      <c r="G13" s="64"/>
      <c r="H13" s="64"/>
      <c r="I13" s="64"/>
    </row>
    <row r="14" spans="1:9" ht="15">
      <c r="A14" s="10" t="s">
        <v>87</v>
      </c>
      <c r="C14" s="65">
        <v>0</v>
      </c>
      <c r="D14" s="65"/>
      <c r="E14" s="65"/>
      <c r="F14" s="65"/>
      <c r="G14" s="65"/>
      <c r="H14" s="65"/>
      <c r="I14" s="65"/>
    </row>
    <row r="15" ht="15" thickBot="1"/>
    <row r="16" spans="1:9" ht="14.4" customHeight="1">
      <c r="A16" s="79" t="s">
        <v>135</v>
      </c>
      <c r="B16" s="81" t="s">
        <v>136</v>
      </c>
      <c r="C16" s="72" t="s">
        <v>0</v>
      </c>
      <c r="D16" s="74" t="s">
        <v>137</v>
      </c>
      <c r="E16" s="67" t="s">
        <v>138</v>
      </c>
      <c r="F16" s="67" t="s">
        <v>139</v>
      </c>
      <c r="G16" s="67" t="s">
        <v>140</v>
      </c>
      <c r="H16" s="83" t="s">
        <v>151</v>
      </c>
      <c r="I16" s="77" t="s">
        <v>141</v>
      </c>
    </row>
    <row r="17" spans="1:9" ht="35.25" customHeight="1" thickBot="1">
      <c r="A17" s="80"/>
      <c r="B17" s="82"/>
      <c r="C17" s="73"/>
      <c r="D17" s="75"/>
      <c r="E17" s="76"/>
      <c r="F17" s="76"/>
      <c r="G17" s="68"/>
      <c r="H17" s="84"/>
      <c r="I17" s="78"/>
    </row>
    <row r="18" spans="1:9" ht="16.5" customHeight="1">
      <c r="A18" s="40" t="s">
        <v>2</v>
      </c>
      <c r="B18" s="41"/>
      <c r="C18" s="42" t="s">
        <v>133</v>
      </c>
      <c r="D18" s="42"/>
      <c r="E18" s="43"/>
      <c r="F18" s="44"/>
      <c r="G18" s="44"/>
      <c r="H18" s="45"/>
      <c r="I18" s="46">
        <f>I19</f>
        <v>0</v>
      </c>
    </row>
    <row r="19" spans="1:9" ht="16.5" customHeight="1">
      <c r="A19" s="38"/>
      <c r="B19" s="12" t="s">
        <v>142</v>
      </c>
      <c r="C19" s="13" t="s">
        <v>134</v>
      </c>
      <c r="D19" s="14" t="s">
        <v>84</v>
      </c>
      <c r="E19" s="15"/>
      <c r="F19" s="16">
        <v>6</v>
      </c>
      <c r="G19" s="16"/>
      <c r="H19" s="16">
        <f>C14*G19+G19</f>
        <v>0</v>
      </c>
      <c r="I19" s="39">
        <f>F19*H19</f>
        <v>0</v>
      </c>
    </row>
    <row r="20" spans="1:9" ht="15">
      <c r="A20" s="17" t="s">
        <v>34</v>
      </c>
      <c r="B20" s="18"/>
      <c r="C20" s="19" t="s">
        <v>91</v>
      </c>
      <c r="D20" s="19" t="s">
        <v>3</v>
      </c>
      <c r="E20" s="20"/>
      <c r="F20" s="21">
        <v>5</v>
      </c>
      <c r="G20" s="21"/>
      <c r="H20" s="22"/>
      <c r="I20" s="23"/>
    </row>
    <row r="21" spans="1:9" ht="15">
      <c r="A21" s="24"/>
      <c r="B21" s="25"/>
      <c r="C21" s="26" t="s">
        <v>4</v>
      </c>
      <c r="D21" s="26" t="s">
        <v>5</v>
      </c>
      <c r="E21" s="27">
        <v>3.61</v>
      </c>
      <c r="F21" s="28"/>
      <c r="G21" s="29" t="s">
        <v>1</v>
      </c>
      <c r="H21" s="30"/>
      <c r="I21" s="31" t="str">
        <f>IF(ISBLANK(B21)," ",E21*G21)</f>
        <v xml:space="preserve"> </v>
      </c>
    </row>
    <row r="22" spans="1:9" ht="15">
      <c r="A22" s="24"/>
      <c r="B22" s="25"/>
      <c r="C22" s="26" t="s">
        <v>36</v>
      </c>
      <c r="D22" s="26" t="s">
        <v>6</v>
      </c>
      <c r="E22" s="27">
        <v>2.5</v>
      </c>
      <c r="F22" s="28"/>
      <c r="G22" s="29" t="s">
        <v>1</v>
      </c>
      <c r="H22" s="30"/>
      <c r="I22" s="31" t="str">
        <f>IF(ISBLANK(B22)," ",E22*G22)</f>
        <v xml:space="preserve"> </v>
      </c>
    </row>
    <row r="23" spans="1:9" ht="15">
      <c r="A23" s="24"/>
      <c r="B23" s="25"/>
      <c r="C23" s="26" t="s">
        <v>7</v>
      </c>
      <c r="D23" s="26"/>
      <c r="E23" s="27"/>
      <c r="F23" s="29"/>
      <c r="G23" s="29"/>
      <c r="H23" s="30"/>
      <c r="I23" s="31"/>
    </row>
    <row r="24" spans="1:9" ht="34.5" customHeight="1">
      <c r="A24" s="1" t="s">
        <v>37</v>
      </c>
      <c r="B24" s="2" t="s">
        <v>8</v>
      </c>
      <c r="C24" s="3" t="s">
        <v>9</v>
      </c>
      <c r="D24" s="3" t="s">
        <v>10</v>
      </c>
      <c r="E24" s="4">
        <f>TRUNC(+E22,2)</f>
        <v>2.5</v>
      </c>
      <c r="F24" s="5">
        <f>E24*F20</f>
        <v>12.5</v>
      </c>
      <c r="G24" s="6"/>
      <c r="H24" s="11"/>
      <c r="I24" s="7"/>
    </row>
    <row r="25" spans="1:9" ht="24" customHeight="1">
      <c r="A25" s="1" t="s">
        <v>38</v>
      </c>
      <c r="B25" s="2" t="s">
        <v>11</v>
      </c>
      <c r="C25" s="3" t="s">
        <v>12</v>
      </c>
      <c r="D25" s="3" t="s">
        <v>13</v>
      </c>
      <c r="E25" s="4">
        <f>TRUNC(+E24*0.3*0.1,2)</f>
        <v>0.07</v>
      </c>
      <c r="F25" s="5">
        <f>E25*F20</f>
        <v>0.35000000000000003</v>
      </c>
      <c r="G25" s="6"/>
      <c r="H25" s="11"/>
      <c r="I25" s="7"/>
    </row>
    <row r="26" spans="1:9" ht="35.25" customHeight="1">
      <c r="A26" s="1" t="s">
        <v>39</v>
      </c>
      <c r="B26" s="2" t="s">
        <v>14</v>
      </c>
      <c r="C26" s="3" t="s">
        <v>15</v>
      </c>
      <c r="D26" s="3" t="s">
        <v>13</v>
      </c>
      <c r="E26" s="4">
        <f>TRUNC(E21*(0.15),2)</f>
        <v>0.54</v>
      </c>
      <c r="F26" s="5">
        <f>E26*F20</f>
        <v>2.7</v>
      </c>
      <c r="G26" s="6"/>
      <c r="H26" s="11"/>
      <c r="I26" s="7"/>
    </row>
    <row r="27" spans="1:9" ht="47.25" customHeight="1">
      <c r="A27" s="1" t="s">
        <v>40</v>
      </c>
      <c r="B27" s="2" t="s">
        <v>16</v>
      </c>
      <c r="C27" s="3" t="s">
        <v>17</v>
      </c>
      <c r="D27" s="3" t="s">
        <v>13</v>
      </c>
      <c r="E27" s="4">
        <f>TRUNC((+E26*1.3)+(E25+E24*0.15*0.46)*1.2,2)</f>
        <v>0.99</v>
      </c>
      <c r="F27" s="5">
        <f>E27*F20</f>
        <v>4.95</v>
      </c>
      <c r="G27" s="6"/>
      <c r="H27" s="11"/>
      <c r="I27" s="7"/>
    </row>
    <row r="28" spans="1:9" ht="25.5" customHeight="1">
      <c r="A28" s="1" t="s">
        <v>41</v>
      </c>
      <c r="B28" s="2" t="s">
        <v>18</v>
      </c>
      <c r="C28" s="3" t="s">
        <v>19</v>
      </c>
      <c r="D28" s="3" t="s">
        <v>13</v>
      </c>
      <c r="E28" s="4">
        <f>TRUNC(E21*0.03,2)</f>
        <v>0.1</v>
      </c>
      <c r="F28" s="5">
        <f>E28*F20</f>
        <v>0.5</v>
      </c>
      <c r="G28" s="6"/>
      <c r="H28" s="11"/>
      <c r="I28" s="7"/>
    </row>
    <row r="29" spans="1:9" ht="21.75" customHeight="1">
      <c r="A29" s="1" t="s">
        <v>42</v>
      </c>
      <c r="B29" s="2" t="s">
        <v>20</v>
      </c>
      <c r="C29" s="3" t="s">
        <v>21</v>
      </c>
      <c r="D29" s="3" t="s">
        <v>22</v>
      </c>
      <c r="E29" s="4">
        <f>TRUNC(0.97*E21,2)</f>
        <v>3.5</v>
      </c>
      <c r="F29" s="5">
        <f>E29*F20</f>
        <v>17.5</v>
      </c>
      <c r="G29" s="6"/>
      <c r="H29" s="11"/>
      <c r="I29" s="7"/>
    </row>
    <row r="30" spans="1:9" ht="34.5" customHeight="1">
      <c r="A30" s="1" t="s">
        <v>43</v>
      </c>
      <c r="B30" s="2" t="s">
        <v>23</v>
      </c>
      <c r="C30" s="3" t="s">
        <v>24</v>
      </c>
      <c r="D30" s="3" t="s">
        <v>13</v>
      </c>
      <c r="E30" s="4">
        <f>TRUNC(E21*0.07,2)</f>
        <v>0.25</v>
      </c>
      <c r="F30" s="5">
        <f>E30*F20</f>
        <v>1.25</v>
      </c>
      <c r="G30" s="6"/>
      <c r="H30" s="11"/>
      <c r="I30" s="7"/>
    </row>
    <row r="31" spans="1:9" ht="21.75" customHeight="1">
      <c r="A31" s="1" t="s">
        <v>44</v>
      </c>
      <c r="B31" s="2" t="s">
        <v>25</v>
      </c>
      <c r="C31" s="3" t="s">
        <v>26</v>
      </c>
      <c r="D31" s="3" t="s">
        <v>27</v>
      </c>
      <c r="E31" s="4">
        <f>TRUNC(E21-E32,2)</f>
        <v>2.8</v>
      </c>
      <c r="F31" s="5">
        <f>E31*F20</f>
        <v>14</v>
      </c>
      <c r="G31" s="6"/>
      <c r="H31" s="11"/>
      <c r="I31" s="7"/>
    </row>
    <row r="32" spans="1:9" ht="35.25" customHeight="1">
      <c r="A32" s="1" t="s">
        <v>45</v>
      </c>
      <c r="B32" s="2" t="s">
        <v>28</v>
      </c>
      <c r="C32" s="3" t="s">
        <v>29</v>
      </c>
      <c r="D32" s="3" t="s">
        <v>27</v>
      </c>
      <c r="E32" s="4">
        <f>TRUNC(0.3*0.3*9,2)</f>
        <v>0.81</v>
      </c>
      <c r="F32" s="5">
        <f>E32*F20</f>
        <v>4.050000000000001</v>
      </c>
      <c r="G32" s="6"/>
      <c r="H32" s="11"/>
      <c r="I32" s="7"/>
    </row>
    <row r="33" spans="1:9" ht="34.5" customHeight="1">
      <c r="A33" s="1" t="s">
        <v>46</v>
      </c>
      <c r="B33" s="2" t="s">
        <v>30</v>
      </c>
      <c r="C33" s="3" t="s">
        <v>31</v>
      </c>
      <c r="D33" s="3" t="s">
        <v>13</v>
      </c>
      <c r="E33" s="4">
        <f>TRUNC(+E24*0.3*0.1,2)</f>
        <v>0.07</v>
      </c>
      <c r="F33" s="5">
        <f>E33*F20</f>
        <v>0.35000000000000003</v>
      </c>
      <c r="G33" s="6"/>
      <c r="H33" s="11"/>
      <c r="I33" s="7"/>
    </row>
    <row r="34" spans="1:9" ht="21" customHeight="1">
      <c r="A34" s="1" t="s">
        <v>47</v>
      </c>
      <c r="B34" s="2" t="s">
        <v>32</v>
      </c>
      <c r="C34" s="3" t="s">
        <v>33</v>
      </c>
      <c r="D34" s="3" t="s">
        <v>10</v>
      </c>
      <c r="E34" s="4">
        <f>+E24</f>
        <v>2.5</v>
      </c>
      <c r="F34" s="5">
        <f>E34*F20</f>
        <v>12.5</v>
      </c>
      <c r="G34" s="6"/>
      <c r="H34" s="11"/>
      <c r="I34" s="7"/>
    </row>
    <row r="35" spans="1:9" ht="33.75" customHeight="1">
      <c r="A35" s="17" t="s">
        <v>48</v>
      </c>
      <c r="B35" s="18"/>
      <c r="C35" s="19" t="s">
        <v>80</v>
      </c>
      <c r="D35" s="19" t="s">
        <v>3</v>
      </c>
      <c r="E35" s="20"/>
      <c r="F35" s="21">
        <f>2+1</f>
        <v>3</v>
      </c>
      <c r="G35" s="21"/>
      <c r="H35" s="22"/>
      <c r="I35" s="23"/>
    </row>
    <row r="36" spans="1:9" ht="15">
      <c r="A36" s="32"/>
      <c r="B36" s="33"/>
      <c r="C36" s="26" t="s">
        <v>35</v>
      </c>
      <c r="D36" s="26" t="s">
        <v>6</v>
      </c>
      <c r="E36" s="27">
        <v>1.5</v>
      </c>
      <c r="F36" s="34"/>
      <c r="G36" s="35"/>
      <c r="H36" s="36"/>
      <c r="I36" s="37" t="str">
        <f>IF(ISBLANK(B36)," ",E36*G36)</f>
        <v xml:space="preserve"> </v>
      </c>
    </row>
    <row r="37" spans="1:9" ht="15">
      <c r="A37" s="32"/>
      <c r="B37" s="33"/>
      <c r="C37" s="26" t="s">
        <v>36</v>
      </c>
      <c r="D37" s="26" t="s">
        <v>6</v>
      </c>
      <c r="E37" s="27">
        <v>5.7</v>
      </c>
      <c r="F37" s="34"/>
      <c r="G37" s="35"/>
      <c r="H37" s="36"/>
      <c r="I37" s="37" t="str">
        <f>IF(ISBLANK(B37)," ",E37*G37)</f>
        <v xml:space="preserve"> </v>
      </c>
    </row>
    <row r="38" spans="1:9" ht="15">
      <c r="A38" s="24"/>
      <c r="B38" s="25"/>
      <c r="C38" s="26" t="s">
        <v>7</v>
      </c>
      <c r="D38" s="26"/>
      <c r="E38" s="27"/>
      <c r="F38" s="29"/>
      <c r="G38" s="29"/>
      <c r="H38" s="30"/>
      <c r="I38" s="31"/>
    </row>
    <row r="39" spans="1:9" ht="38.25" customHeight="1">
      <c r="A39" s="1" t="s">
        <v>37</v>
      </c>
      <c r="B39" s="2" t="s">
        <v>8</v>
      </c>
      <c r="C39" s="3" t="s">
        <v>9</v>
      </c>
      <c r="D39" s="3" t="s">
        <v>10</v>
      </c>
      <c r="E39" s="4">
        <f>TRUNC(+E37,2)</f>
        <v>5.7</v>
      </c>
      <c r="F39" s="5">
        <f>E39*F35</f>
        <v>17.1</v>
      </c>
      <c r="G39" s="6"/>
      <c r="H39" s="11"/>
      <c r="I39" s="7"/>
    </row>
    <row r="40" spans="1:9" ht="23.25" customHeight="1">
      <c r="A40" s="1" t="s">
        <v>38</v>
      </c>
      <c r="B40" s="2" t="s">
        <v>11</v>
      </c>
      <c r="C40" s="3" t="s">
        <v>12</v>
      </c>
      <c r="D40" s="3" t="s">
        <v>13</v>
      </c>
      <c r="E40" s="4">
        <f>TRUNC(+E39*0.3*0.1,2)</f>
        <v>0.17</v>
      </c>
      <c r="F40" s="5">
        <f>E40*F35</f>
        <v>0.51</v>
      </c>
      <c r="G40" s="6"/>
      <c r="H40" s="11"/>
      <c r="I40" s="7"/>
    </row>
    <row r="41" spans="1:9" ht="30.75" customHeight="1">
      <c r="A41" s="1" t="s">
        <v>39</v>
      </c>
      <c r="B41" s="2" t="s">
        <v>14</v>
      </c>
      <c r="C41" s="3" t="s">
        <v>15</v>
      </c>
      <c r="D41" s="3" t="s">
        <v>13</v>
      </c>
      <c r="E41" s="4">
        <f>E36*E37*0.15</f>
        <v>1.2825</v>
      </c>
      <c r="F41" s="5">
        <f>E41*F35</f>
        <v>3.8475</v>
      </c>
      <c r="G41" s="6"/>
      <c r="H41" s="11"/>
      <c r="I41" s="7"/>
    </row>
    <row r="42" spans="1:9" ht="57.75" customHeight="1">
      <c r="A42" s="1" t="s">
        <v>40</v>
      </c>
      <c r="B42" s="2" t="s">
        <v>16</v>
      </c>
      <c r="C42" s="3" t="s">
        <v>17</v>
      </c>
      <c r="D42" s="3" t="s">
        <v>13</v>
      </c>
      <c r="E42" s="4">
        <f>TRUNC((+E41*1.3)+(E40+E39*0.15*0.46)*1.2,2)</f>
        <v>2.34</v>
      </c>
      <c r="F42" s="5">
        <f>E42*F35</f>
        <v>7.02</v>
      </c>
      <c r="G42" s="6"/>
      <c r="H42" s="11"/>
      <c r="I42" s="7"/>
    </row>
    <row r="43" spans="1:9" ht="24.75" customHeight="1">
      <c r="A43" s="1" t="s">
        <v>41</v>
      </c>
      <c r="B43" s="2" t="s">
        <v>18</v>
      </c>
      <c r="C43" s="3" t="s">
        <v>19</v>
      </c>
      <c r="D43" s="3" t="s">
        <v>13</v>
      </c>
      <c r="E43" s="4">
        <f>TRUNC(+E37*E36*0.03,2)</f>
        <v>0.25</v>
      </c>
      <c r="F43" s="5">
        <f>E43*F35</f>
        <v>0.75</v>
      </c>
      <c r="G43" s="6"/>
      <c r="H43" s="11"/>
      <c r="I43" s="7"/>
    </row>
    <row r="44" spans="1:9" ht="22.5" customHeight="1">
      <c r="A44" s="1" t="s">
        <v>42</v>
      </c>
      <c r="B44" s="2" t="s">
        <v>20</v>
      </c>
      <c r="C44" s="3" t="s">
        <v>21</v>
      </c>
      <c r="D44" s="3" t="s">
        <v>22</v>
      </c>
      <c r="E44" s="4">
        <f>TRUNC(0.97*E37*E36,2)</f>
        <v>8.29</v>
      </c>
      <c r="F44" s="5">
        <f>E44*F35</f>
        <v>24.869999999999997</v>
      </c>
      <c r="G44" s="6"/>
      <c r="H44" s="11"/>
      <c r="I44" s="7"/>
    </row>
    <row r="45" spans="1:9" ht="37.5" customHeight="1">
      <c r="A45" s="1" t="s">
        <v>43</v>
      </c>
      <c r="B45" s="2" t="s">
        <v>23</v>
      </c>
      <c r="C45" s="3" t="s">
        <v>24</v>
      </c>
      <c r="D45" s="3" t="s">
        <v>13</v>
      </c>
      <c r="E45" s="4">
        <f>TRUNC(++E37*E36*0.05,2)</f>
        <v>0.42</v>
      </c>
      <c r="F45" s="5">
        <f>E45*F35</f>
        <v>1.26</v>
      </c>
      <c r="G45" s="6"/>
      <c r="H45" s="11"/>
      <c r="I45" s="7"/>
    </row>
    <row r="46" spans="1:9" ht="21" customHeight="1">
      <c r="A46" s="1" t="s">
        <v>44</v>
      </c>
      <c r="B46" s="2" t="s">
        <v>25</v>
      </c>
      <c r="C46" s="3" t="s">
        <v>26</v>
      </c>
      <c r="D46" s="3" t="s">
        <v>27</v>
      </c>
      <c r="E46" s="4">
        <f>TRUNC(E36*E37-E47,2)</f>
        <v>7.2</v>
      </c>
      <c r="F46" s="5">
        <f>E46*F35</f>
        <v>21.6</v>
      </c>
      <c r="G46" s="6"/>
      <c r="H46" s="11"/>
      <c r="I46" s="7"/>
    </row>
    <row r="47" spans="1:9" ht="39.75" customHeight="1">
      <c r="A47" s="1" t="s">
        <v>45</v>
      </c>
      <c r="B47" s="2" t="s">
        <v>28</v>
      </c>
      <c r="C47" s="3" t="s">
        <v>29</v>
      </c>
      <c r="D47" s="3" t="s">
        <v>27</v>
      </c>
      <c r="E47" s="4">
        <f>15*0.3*0.3</f>
        <v>1.3499999999999999</v>
      </c>
      <c r="F47" s="5">
        <f>E47*F35</f>
        <v>4.05</v>
      </c>
      <c r="G47" s="6"/>
      <c r="H47" s="11"/>
      <c r="I47" s="7"/>
    </row>
    <row r="48" spans="1:9" ht="34.5" customHeight="1">
      <c r="A48" s="1" t="s">
        <v>46</v>
      </c>
      <c r="B48" s="2" t="s">
        <v>30</v>
      </c>
      <c r="C48" s="3" t="s">
        <v>31</v>
      </c>
      <c r="D48" s="3" t="s">
        <v>13</v>
      </c>
      <c r="E48" s="4">
        <f>TRUNC(+E39*0.3*0.1,2)</f>
        <v>0.17</v>
      </c>
      <c r="F48" s="5">
        <f>E48*F35</f>
        <v>0.51</v>
      </c>
      <c r="G48" s="6"/>
      <c r="H48" s="11"/>
      <c r="I48" s="7"/>
    </row>
    <row r="49" spans="1:9" ht="23.25" customHeight="1">
      <c r="A49" s="1" t="s">
        <v>47</v>
      </c>
      <c r="B49" s="2" t="s">
        <v>32</v>
      </c>
      <c r="C49" s="3" t="s">
        <v>33</v>
      </c>
      <c r="D49" s="3" t="s">
        <v>10</v>
      </c>
      <c r="E49" s="4">
        <f>TRUNC(+E39*(0.3*0.1+0.3*0.14),2)</f>
        <v>0.41</v>
      </c>
      <c r="F49" s="5">
        <f>E49*F35</f>
        <v>1.23</v>
      </c>
      <c r="G49" s="6"/>
      <c r="H49" s="11"/>
      <c r="I49" s="7"/>
    </row>
    <row r="50" spans="1:9" ht="23.25" customHeight="1">
      <c r="A50" s="17" t="s">
        <v>48</v>
      </c>
      <c r="B50" s="18"/>
      <c r="C50" s="19" t="s">
        <v>81</v>
      </c>
      <c r="D50" s="19" t="s">
        <v>3</v>
      </c>
      <c r="E50" s="20"/>
      <c r="F50" s="21">
        <v>2</v>
      </c>
      <c r="G50" s="21"/>
      <c r="H50" s="22"/>
      <c r="I50" s="23"/>
    </row>
    <row r="51" spans="1:9" ht="17.25" customHeight="1">
      <c r="A51" s="32"/>
      <c r="B51" s="33"/>
      <c r="C51" s="26" t="s">
        <v>35</v>
      </c>
      <c r="D51" s="26" t="s">
        <v>6</v>
      </c>
      <c r="E51" s="27">
        <v>2.6</v>
      </c>
      <c r="F51" s="34"/>
      <c r="G51" s="35"/>
      <c r="H51" s="36"/>
      <c r="I51" s="37" t="str">
        <f>IF(ISBLANK(B51)," ",E51*G51)</f>
        <v xml:space="preserve"> </v>
      </c>
    </row>
    <row r="52" spans="1:9" ht="19.5" customHeight="1">
      <c r="A52" s="32"/>
      <c r="B52" s="33"/>
      <c r="C52" s="26" t="s">
        <v>36</v>
      </c>
      <c r="D52" s="26" t="s">
        <v>6</v>
      </c>
      <c r="E52" s="27">
        <v>5.7</v>
      </c>
      <c r="F52" s="34"/>
      <c r="G52" s="35"/>
      <c r="H52" s="36"/>
      <c r="I52" s="37" t="str">
        <f>IF(ISBLANK(B52)," ",E52*G52)</f>
        <v xml:space="preserve"> </v>
      </c>
    </row>
    <row r="53" spans="1:9" ht="17.25" customHeight="1">
      <c r="A53" s="24"/>
      <c r="B53" s="25"/>
      <c r="C53" s="26" t="s">
        <v>7</v>
      </c>
      <c r="D53" s="26"/>
      <c r="E53" s="27"/>
      <c r="F53" s="29"/>
      <c r="G53" s="29"/>
      <c r="H53" s="30"/>
      <c r="I53" s="31"/>
    </row>
    <row r="54" spans="1:9" ht="23.25" customHeight="1">
      <c r="A54" s="1" t="s">
        <v>50</v>
      </c>
      <c r="B54" s="2" t="s">
        <v>8</v>
      </c>
      <c r="C54" s="3" t="s">
        <v>9</v>
      </c>
      <c r="D54" s="3" t="s">
        <v>10</v>
      </c>
      <c r="E54" s="4">
        <f>TRUNC(+E52,2)</f>
        <v>5.7</v>
      </c>
      <c r="F54" s="5">
        <f>E54*F50</f>
        <v>11.4</v>
      </c>
      <c r="G54" s="6"/>
      <c r="H54" s="11"/>
      <c r="I54" s="7"/>
    </row>
    <row r="55" spans="1:9" ht="23.25" customHeight="1">
      <c r="A55" s="1" t="s">
        <v>51</v>
      </c>
      <c r="B55" s="2" t="s">
        <v>11</v>
      </c>
      <c r="C55" s="3" t="s">
        <v>12</v>
      </c>
      <c r="D55" s="3" t="s">
        <v>13</v>
      </c>
      <c r="E55" s="4">
        <f>TRUNC(+E54*0.3*0.1,2)</f>
        <v>0.17</v>
      </c>
      <c r="F55" s="5">
        <f>E55*F50</f>
        <v>0.34</v>
      </c>
      <c r="G55" s="6"/>
      <c r="H55" s="11"/>
      <c r="I55" s="7"/>
    </row>
    <row r="56" spans="1:9" ht="23.25" customHeight="1">
      <c r="A56" s="1" t="s">
        <v>52</v>
      </c>
      <c r="B56" s="2" t="s">
        <v>14</v>
      </c>
      <c r="C56" s="3" t="s">
        <v>15</v>
      </c>
      <c r="D56" s="3" t="s">
        <v>13</v>
      </c>
      <c r="E56" s="4">
        <f>E51*E52*0.15</f>
        <v>2.223</v>
      </c>
      <c r="F56" s="5">
        <f>E56*F50</f>
        <v>4.446</v>
      </c>
      <c r="G56" s="6"/>
      <c r="H56" s="11"/>
      <c r="I56" s="7"/>
    </row>
    <row r="57" spans="1:9" ht="23.25" customHeight="1">
      <c r="A57" s="1" t="s">
        <v>53</v>
      </c>
      <c r="B57" s="2" t="s">
        <v>16</v>
      </c>
      <c r="C57" s="3" t="s">
        <v>17</v>
      </c>
      <c r="D57" s="3" t="s">
        <v>13</v>
      </c>
      <c r="E57" s="4">
        <f>TRUNC((+E56*1.3)+(E55+E54*0.15*0.46)*1.2,2)</f>
        <v>3.56</v>
      </c>
      <c r="F57" s="5">
        <f>E57*F50</f>
        <v>7.12</v>
      </c>
      <c r="G57" s="6"/>
      <c r="H57" s="11"/>
      <c r="I57" s="7"/>
    </row>
    <row r="58" spans="1:9" ht="23.25" customHeight="1">
      <c r="A58" s="1" t="s">
        <v>54</v>
      </c>
      <c r="B58" s="2" t="s">
        <v>18</v>
      </c>
      <c r="C58" s="3" t="s">
        <v>19</v>
      </c>
      <c r="D58" s="3" t="s">
        <v>13</v>
      </c>
      <c r="E58" s="4">
        <f>TRUNC(+E52*E51*0.03,2)</f>
        <v>0.44</v>
      </c>
      <c r="F58" s="5">
        <f>E58*F50</f>
        <v>0.88</v>
      </c>
      <c r="G58" s="6"/>
      <c r="H58" s="11"/>
      <c r="I58" s="7"/>
    </row>
    <row r="59" spans="1:9" ht="23.25" customHeight="1">
      <c r="A59" s="1" t="s">
        <v>55</v>
      </c>
      <c r="B59" s="2" t="s">
        <v>20</v>
      </c>
      <c r="C59" s="3" t="s">
        <v>21</v>
      </c>
      <c r="D59" s="3" t="s">
        <v>22</v>
      </c>
      <c r="E59" s="4">
        <f>TRUNC(0.97*E52*E51,2)</f>
        <v>14.37</v>
      </c>
      <c r="F59" s="5">
        <f>E59*F50</f>
        <v>28.74</v>
      </c>
      <c r="G59" s="6"/>
      <c r="H59" s="11"/>
      <c r="I59" s="7"/>
    </row>
    <row r="60" spans="1:9" ht="23.25" customHeight="1">
      <c r="A60" s="1" t="s">
        <v>93</v>
      </c>
      <c r="B60" s="2" t="s">
        <v>23</v>
      </c>
      <c r="C60" s="3" t="s">
        <v>24</v>
      </c>
      <c r="D60" s="3" t="s">
        <v>13</v>
      </c>
      <c r="E60" s="4">
        <f>TRUNC(++E52*E51*0.05,2)</f>
        <v>0.74</v>
      </c>
      <c r="F60" s="5">
        <f>E60*F50</f>
        <v>1.48</v>
      </c>
      <c r="G60" s="6"/>
      <c r="H60" s="11"/>
      <c r="I60" s="7"/>
    </row>
    <row r="61" spans="1:9" ht="23.25" customHeight="1">
      <c r="A61" s="1" t="s">
        <v>94</v>
      </c>
      <c r="B61" s="2" t="s">
        <v>25</v>
      </c>
      <c r="C61" s="3" t="s">
        <v>26</v>
      </c>
      <c r="D61" s="3" t="s">
        <v>27</v>
      </c>
      <c r="E61" s="4">
        <f>TRUNC(E51*E52-E62,2)</f>
        <v>12.75</v>
      </c>
      <c r="F61" s="5">
        <f>E61*F50</f>
        <v>25.5</v>
      </c>
      <c r="G61" s="6"/>
      <c r="H61" s="11"/>
      <c r="I61" s="7"/>
    </row>
    <row r="62" spans="1:9" ht="31.5" customHeight="1">
      <c r="A62" s="1" t="s">
        <v>95</v>
      </c>
      <c r="B62" s="2" t="s">
        <v>28</v>
      </c>
      <c r="C62" s="3" t="s">
        <v>29</v>
      </c>
      <c r="D62" s="3" t="s">
        <v>27</v>
      </c>
      <c r="E62" s="4">
        <f>23*0.3*0.3</f>
        <v>2.07</v>
      </c>
      <c r="F62" s="5">
        <f>E62*F50</f>
        <v>4.14</v>
      </c>
      <c r="G62" s="6"/>
      <c r="H62" s="11"/>
      <c r="I62" s="7"/>
    </row>
    <row r="63" spans="1:9" ht="33" customHeight="1">
      <c r="A63" s="1" t="s">
        <v>96</v>
      </c>
      <c r="B63" s="2" t="s">
        <v>30</v>
      </c>
      <c r="C63" s="3" t="s">
        <v>31</v>
      </c>
      <c r="D63" s="3" t="s">
        <v>13</v>
      </c>
      <c r="E63" s="4">
        <f>TRUNC(+E54*0.3*0.1,2)</f>
        <v>0.17</v>
      </c>
      <c r="F63" s="5">
        <f>E63*F50</f>
        <v>0.34</v>
      </c>
      <c r="G63" s="6"/>
      <c r="H63" s="11"/>
      <c r="I63" s="7"/>
    </row>
    <row r="64" spans="1:9" ht="23.25" customHeight="1">
      <c r="A64" s="1" t="s">
        <v>97</v>
      </c>
      <c r="B64" s="2" t="s">
        <v>32</v>
      </c>
      <c r="C64" s="3" t="s">
        <v>33</v>
      </c>
      <c r="D64" s="3" t="s">
        <v>10</v>
      </c>
      <c r="E64" s="4">
        <f>TRUNC(+E54*(0.3*0.1+0.3*0.14),2)</f>
        <v>0.41</v>
      </c>
      <c r="F64" s="5">
        <f>E64*F50</f>
        <v>0.82</v>
      </c>
      <c r="G64" s="6"/>
      <c r="H64" s="11"/>
      <c r="I64" s="7"/>
    </row>
    <row r="65" spans="1:9" ht="23.25" customHeight="1">
      <c r="A65" s="17" t="s">
        <v>56</v>
      </c>
      <c r="B65" s="18"/>
      <c r="C65" s="19" t="s">
        <v>82</v>
      </c>
      <c r="D65" s="19" t="s">
        <v>3</v>
      </c>
      <c r="E65" s="20"/>
      <c r="F65" s="21">
        <v>14</v>
      </c>
      <c r="G65" s="21"/>
      <c r="H65" s="22"/>
      <c r="I65" s="23"/>
    </row>
    <row r="66" spans="1:9" ht="17.25" customHeight="1">
      <c r="A66" s="32"/>
      <c r="B66" s="33"/>
      <c r="C66" s="26" t="s">
        <v>35</v>
      </c>
      <c r="D66" s="26" t="s">
        <v>6</v>
      </c>
      <c r="E66" s="27">
        <v>2</v>
      </c>
      <c r="F66" s="34"/>
      <c r="G66" s="35"/>
      <c r="H66" s="36"/>
      <c r="I66" s="37"/>
    </row>
    <row r="67" spans="1:9" ht="17.25" customHeight="1">
      <c r="A67" s="32"/>
      <c r="B67" s="33"/>
      <c r="C67" s="26" t="s">
        <v>36</v>
      </c>
      <c r="D67" s="26" t="s">
        <v>6</v>
      </c>
      <c r="E67" s="27">
        <v>5.7</v>
      </c>
      <c r="F67" s="34"/>
      <c r="G67" s="35"/>
      <c r="H67" s="36"/>
      <c r="I67" s="37"/>
    </row>
    <row r="68" spans="1:9" ht="17.25" customHeight="1">
      <c r="A68" s="24"/>
      <c r="B68" s="25"/>
      <c r="C68" s="26" t="s">
        <v>7</v>
      </c>
      <c r="D68" s="26"/>
      <c r="E68" s="27"/>
      <c r="F68" s="29"/>
      <c r="G68" s="29"/>
      <c r="H68" s="30"/>
      <c r="I68" s="31"/>
    </row>
    <row r="69" spans="1:9" ht="23.25" customHeight="1">
      <c r="A69" s="1" t="s">
        <v>58</v>
      </c>
      <c r="B69" s="2" t="s">
        <v>8</v>
      </c>
      <c r="C69" s="3" t="s">
        <v>9</v>
      </c>
      <c r="D69" s="3" t="s">
        <v>10</v>
      </c>
      <c r="E69" s="4">
        <f>TRUNC(+E67,2)</f>
        <v>5.7</v>
      </c>
      <c r="F69" s="5">
        <f>E69*F65</f>
        <v>79.8</v>
      </c>
      <c r="G69" s="6"/>
      <c r="H69" s="11"/>
      <c r="I69" s="7"/>
    </row>
    <row r="70" spans="1:9" ht="23.25" customHeight="1">
      <c r="A70" s="1" t="s">
        <v>98</v>
      </c>
      <c r="B70" s="2" t="s">
        <v>11</v>
      </c>
      <c r="C70" s="3" t="s">
        <v>12</v>
      </c>
      <c r="D70" s="3" t="s">
        <v>13</v>
      </c>
      <c r="E70" s="4">
        <f>TRUNC(+E69*0.3*0.1,2)</f>
        <v>0.17</v>
      </c>
      <c r="F70" s="5">
        <f>E70*F65</f>
        <v>2.3800000000000003</v>
      </c>
      <c r="G70" s="6"/>
      <c r="H70" s="11"/>
      <c r="I70" s="7"/>
    </row>
    <row r="71" spans="1:9" ht="23.25" customHeight="1">
      <c r="A71" s="1" t="s">
        <v>99</v>
      </c>
      <c r="B71" s="2" t="s">
        <v>14</v>
      </c>
      <c r="C71" s="3" t="s">
        <v>15</v>
      </c>
      <c r="D71" s="3" t="s">
        <v>13</v>
      </c>
      <c r="E71" s="4">
        <f>E66*E67*0.15</f>
        <v>1.71</v>
      </c>
      <c r="F71" s="5">
        <f>E71*F65</f>
        <v>23.939999999999998</v>
      </c>
      <c r="G71" s="6"/>
      <c r="H71" s="11"/>
      <c r="I71" s="7"/>
    </row>
    <row r="72" spans="1:9" ht="23.25" customHeight="1">
      <c r="A72" s="1" t="s">
        <v>100</v>
      </c>
      <c r="B72" s="2" t="s">
        <v>16</v>
      </c>
      <c r="C72" s="3" t="s">
        <v>17</v>
      </c>
      <c r="D72" s="3" t="s">
        <v>13</v>
      </c>
      <c r="E72" s="4">
        <f>TRUNC((+E71*1.3)+(E70+E69*0.15*0.46)*1.2,2)</f>
        <v>2.89</v>
      </c>
      <c r="F72" s="5">
        <f>E72*F65</f>
        <v>40.46</v>
      </c>
      <c r="G72" s="6"/>
      <c r="H72" s="11"/>
      <c r="I72" s="7"/>
    </row>
    <row r="73" spans="1:9" ht="23.25" customHeight="1">
      <c r="A73" s="1" t="s">
        <v>101</v>
      </c>
      <c r="B73" s="2" t="s">
        <v>18</v>
      </c>
      <c r="C73" s="3" t="s">
        <v>19</v>
      </c>
      <c r="D73" s="3" t="s">
        <v>13</v>
      </c>
      <c r="E73" s="4">
        <f>TRUNC(+E67*E66*0.03,2)</f>
        <v>0.34</v>
      </c>
      <c r="F73" s="5">
        <f>E73*F65</f>
        <v>4.760000000000001</v>
      </c>
      <c r="G73" s="6"/>
      <c r="H73" s="11"/>
      <c r="I73" s="7"/>
    </row>
    <row r="74" spans="1:9" ht="23.25" customHeight="1">
      <c r="A74" s="1" t="s">
        <v>102</v>
      </c>
      <c r="B74" s="2" t="s">
        <v>20</v>
      </c>
      <c r="C74" s="3" t="s">
        <v>21</v>
      </c>
      <c r="D74" s="3" t="s">
        <v>22</v>
      </c>
      <c r="E74" s="4">
        <f>TRUNC(0.97*E67*E66,2)</f>
        <v>11.05</v>
      </c>
      <c r="F74" s="5">
        <f>E74*F65</f>
        <v>154.70000000000002</v>
      </c>
      <c r="G74" s="6"/>
      <c r="H74" s="11"/>
      <c r="I74" s="7"/>
    </row>
    <row r="75" spans="1:9" ht="23.25" customHeight="1">
      <c r="A75" s="1" t="s">
        <v>103</v>
      </c>
      <c r="B75" s="2" t="s">
        <v>23</v>
      </c>
      <c r="C75" s="3" t="s">
        <v>24</v>
      </c>
      <c r="D75" s="3" t="s">
        <v>13</v>
      </c>
      <c r="E75" s="4">
        <f>TRUNC(++E67*E66*0.05,2)</f>
        <v>0.57</v>
      </c>
      <c r="F75" s="5">
        <f>E75*F65</f>
        <v>7.9799999999999995</v>
      </c>
      <c r="G75" s="6"/>
      <c r="H75" s="11"/>
      <c r="I75" s="7"/>
    </row>
    <row r="76" spans="1:9" ht="23.25" customHeight="1">
      <c r="A76" s="1" t="s">
        <v>104</v>
      </c>
      <c r="B76" s="2" t="s">
        <v>25</v>
      </c>
      <c r="C76" s="3" t="s">
        <v>26</v>
      </c>
      <c r="D76" s="3" t="s">
        <v>27</v>
      </c>
      <c r="E76" s="4">
        <f>TRUNC(E66*E67-E77,2)</f>
        <v>9.69</v>
      </c>
      <c r="F76" s="5">
        <f>E76*F65</f>
        <v>135.66</v>
      </c>
      <c r="G76" s="6"/>
      <c r="H76" s="11"/>
      <c r="I76" s="7"/>
    </row>
    <row r="77" spans="1:9" ht="23.25" customHeight="1">
      <c r="A77" s="1" t="s">
        <v>105</v>
      </c>
      <c r="B77" s="2" t="s">
        <v>28</v>
      </c>
      <c r="C77" s="3" t="s">
        <v>29</v>
      </c>
      <c r="D77" s="3" t="s">
        <v>27</v>
      </c>
      <c r="E77" s="4">
        <f>19*0.3*0.3</f>
        <v>1.71</v>
      </c>
      <c r="F77" s="5">
        <f>E77*F65</f>
        <v>23.939999999999998</v>
      </c>
      <c r="G77" s="6"/>
      <c r="H77" s="11"/>
      <c r="I77" s="7"/>
    </row>
    <row r="78" spans="1:9" ht="23.25" customHeight="1">
      <c r="A78" s="1" t="s">
        <v>106</v>
      </c>
      <c r="B78" s="2" t="s">
        <v>30</v>
      </c>
      <c r="C78" s="3" t="s">
        <v>31</v>
      </c>
      <c r="D78" s="3" t="s">
        <v>13</v>
      </c>
      <c r="E78" s="4">
        <f>TRUNC(+E69*0.3*0.1,2)</f>
        <v>0.17</v>
      </c>
      <c r="F78" s="5">
        <f>E78*F65</f>
        <v>2.3800000000000003</v>
      </c>
      <c r="G78" s="6"/>
      <c r="H78" s="11"/>
      <c r="I78" s="7"/>
    </row>
    <row r="79" spans="1:9" ht="23.25" customHeight="1">
      <c r="A79" s="1" t="s">
        <v>107</v>
      </c>
      <c r="B79" s="2" t="s">
        <v>32</v>
      </c>
      <c r="C79" s="3" t="s">
        <v>33</v>
      </c>
      <c r="D79" s="3" t="s">
        <v>10</v>
      </c>
      <c r="E79" s="4">
        <f>TRUNC(+E69*(0.3*0.1+0.3*0.14),2)</f>
        <v>0.41</v>
      </c>
      <c r="F79" s="5">
        <f>E79*F65</f>
        <v>5.739999999999999</v>
      </c>
      <c r="G79" s="6"/>
      <c r="H79" s="11"/>
      <c r="I79" s="7"/>
    </row>
    <row r="80" spans="1:9" ht="18.75" customHeight="1">
      <c r="A80" s="17" t="s">
        <v>59</v>
      </c>
      <c r="B80" s="18"/>
      <c r="C80" s="19" t="s">
        <v>92</v>
      </c>
      <c r="D80" s="19" t="s">
        <v>3</v>
      </c>
      <c r="E80" s="20"/>
      <c r="F80" s="21">
        <v>1</v>
      </c>
      <c r="G80" s="21"/>
      <c r="H80" s="22"/>
      <c r="I80" s="23"/>
    </row>
    <row r="81" spans="1:9" ht="18.75" customHeight="1">
      <c r="A81" s="32"/>
      <c r="B81" s="33"/>
      <c r="C81" s="26" t="s">
        <v>35</v>
      </c>
      <c r="D81" s="26" t="s">
        <v>6</v>
      </c>
      <c r="E81" s="27">
        <v>1.9</v>
      </c>
      <c r="F81" s="34"/>
      <c r="G81" s="35"/>
      <c r="H81" s="36"/>
      <c r="I81" s="37"/>
    </row>
    <row r="82" spans="1:9" ht="18" customHeight="1">
      <c r="A82" s="32"/>
      <c r="B82" s="33"/>
      <c r="C82" s="26" t="s">
        <v>36</v>
      </c>
      <c r="D82" s="26" t="s">
        <v>6</v>
      </c>
      <c r="E82" s="27">
        <v>5.7</v>
      </c>
      <c r="F82" s="34"/>
      <c r="G82" s="35"/>
      <c r="H82" s="36"/>
      <c r="I82" s="37"/>
    </row>
    <row r="83" spans="1:9" ht="18" customHeight="1">
      <c r="A83" s="24"/>
      <c r="B83" s="25"/>
      <c r="C83" s="26" t="s">
        <v>7</v>
      </c>
      <c r="D83" s="26"/>
      <c r="E83" s="27"/>
      <c r="F83" s="29"/>
      <c r="G83" s="29"/>
      <c r="H83" s="30"/>
      <c r="I83" s="31"/>
    </row>
    <row r="84" spans="1:9" ht="23.25" customHeight="1">
      <c r="A84" s="1" t="s">
        <v>60</v>
      </c>
      <c r="B84" s="2" t="s">
        <v>8</v>
      </c>
      <c r="C84" s="3" t="s">
        <v>9</v>
      </c>
      <c r="D84" s="3" t="s">
        <v>10</v>
      </c>
      <c r="E84" s="4">
        <f>TRUNC(+E82,2)</f>
        <v>5.7</v>
      </c>
      <c r="F84" s="5">
        <f>E84*F80</f>
        <v>5.7</v>
      </c>
      <c r="G84" s="6"/>
      <c r="H84" s="11"/>
      <c r="I84" s="7"/>
    </row>
    <row r="85" spans="1:9" ht="23.25" customHeight="1">
      <c r="A85" s="1" t="s">
        <v>61</v>
      </c>
      <c r="B85" s="2" t="s">
        <v>11</v>
      </c>
      <c r="C85" s="3" t="s">
        <v>12</v>
      </c>
      <c r="D85" s="3" t="s">
        <v>13</v>
      </c>
      <c r="E85" s="4">
        <f>TRUNC(+E84*0.3*0.1,2)</f>
        <v>0.17</v>
      </c>
      <c r="F85" s="5">
        <f>E85*F80</f>
        <v>0.17</v>
      </c>
      <c r="G85" s="6"/>
      <c r="H85" s="11"/>
      <c r="I85" s="7"/>
    </row>
    <row r="86" spans="1:9" ht="23.25" customHeight="1">
      <c r="A86" s="1" t="s">
        <v>62</v>
      </c>
      <c r="B86" s="2" t="s">
        <v>14</v>
      </c>
      <c r="C86" s="3" t="s">
        <v>15</v>
      </c>
      <c r="D86" s="3" t="s">
        <v>13</v>
      </c>
      <c r="E86" s="4">
        <f>E81*E82*0.15</f>
        <v>1.6245</v>
      </c>
      <c r="F86" s="5">
        <f>E86*F80</f>
        <v>1.6245</v>
      </c>
      <c r="G86" s="6"/>
      <c r="H86" s="11"/>
      <c r="I86" s="7"/>
    </row>
    <row r="87" spans="1:9" ht="23.25" customHeight="1">
      <c r="A87" s="1" t="s">
        <v>65</v>
      </c>
      <c r="B87" s="2" t="s">
        <v>16</v>
      </c>
      <c r="C87" s="3" t="s">
        <v>17</v>
      </c>
      <c r="D87" s="3" t="s">
        <v>13</v>
      </c>
      <c r="E87" s="4">
        <f>TRUNC((+E86*1.3)+(E85+E84*0.15*0.46)*1.2,2)</f>
        <v>2.78</v>
      </c>
      <c r="F87" s="5">
        <f>E87*F80</f>
        <v>2.78</v>
      </c>
      <c r="G87" s="6"/>
      <c r="H87" s="11"/>
      <c r="I87" s="7"/>
    </row>
    <row r="88" spans="1:9" ht="23.25" customHeight="1">
      <c r="A88" s="1" t="s">
        <v>108</v>
      </c>
      <c r="B88" s="2" t="s">
        <v>18</v>
      </c>
      <c r="C88" s="3" t="s">
        <v>19</v>
      </c>
      <c r="D88" s="3" t="s">
        <v>13</v>
      </c>
      <c r="E88" s="4">
        <f>TRUNC(+E82*E81*0.03,2)</f>
        <v>0.32</v>
      </c>
      <c r="F88" s="5">
        <f>E88*F80</f>
        <v>0.32</v>
      </c>
      <c r="G88" s="6"/>
      <c r="H88" s="11"/>
      <c r="I88" s="7"/>
    </row>
    <row r="89" spans="1:9" ht="23.25" customHeight="1">
      <c r="A89" s="1" t="s">
        <v>109</v>
      </c>
      <c r="B89" s="2" t="s">
        <v>20</v>
      </c>
      <c r="C89" s="3" t="s">
        <v>21</v>
      </c>
      <c r="D89" s="3" t="s">
        <v>22</v>
      </c>
      <c r="E89" s="4">
        <f>TRUNC(0.97*E82*E81,2)</f>
        <v>10.5</v>
      </c>
      <c r="F89" s="5">
        <f>E89*F80</f>
        <v>10.5</v>
      </c>
      <c r="G89" s="6"/>
      <c r="H89" s="11"/>
      <c r="I89" s="7"/>
    </row>
    <row r="90" spans="1:9" ht="23.25" customHeight="1">
      <c r="A90" s="1" t="s">
        <v>110</v>
      </c>
      <c r="B90" s="2" t="s">
        <v>23</v>
      </c>
      <c r="C90" s="3" t="s">
        <v>24</v>
      </c>
      <c r="D90" s="3" t="s">
        <v>13</v>
      </c>
      <c r="E90" s="4">
        <f>TRUNC(++E82*E81*0.05,2)</f>
        <v>0.54</v>
      </c>
      <c r="F90" s="5">
        <f>E90*F80</f>
        <v>0.54</v>
      </c>
      <c r="G90" s="6"/>
      <c r="H90" s="11"/>
      <c r="I90" s="7"/>
    </row>
    <row r="91" spans="1:9" ht="23.25" customHeight="1">
      <c r="A91" s="1" t="s">
        <v>111</v>
      </c>
      <c r="B91" s="2" t="s">
        <v>25</v>
      </c>
      <c r="C91" s="3" t="s">
        <v>26</v>
      </c>
      <c r="D91" s="3" t="s">
        <v>27</v>
      </c>
      <c r="E91" s="4">
        <f>TRUNC(E81*E82-E92,2)</f>
        <v>9.12</v>
      </c>
      <c r="F91" s="5">
        <f>E91*F80</f>
        <v>9.12</v>
      </c>
      <c r="G91" s="6"/>
      <c r="H91" s="11"/>
      <c r="I91" s="7"/>
    </row>
    <row r="92" spans="1:9" ht="23.25" customHeight="1">
      <c r="A92" s="1" t="s">
        <v>112</v>
      </c>
      <c r="B92" s="2" t="s">
        <v>28</v>
      </c>
      <c r="C92" s="3" t="s">
        <v>29</v>
      </c>
      <c r="D92" s="3" t="s">
        <v>27</v>
      </c>
      <c r="E92" s="4">
        <f>19*0.3*0.3</f>
        <v>1.71</v>
      </c>
      <c r="F92" s="5">
        <f>E92*F80</f>
        <v>1.71</v>
      </c>
      <c r="G92" s="6"/>
      <c r="H92" s="11"/>
      <c r="I92" s="7"/>
    </row>
    <row r="93" spans="1:9" ht="23.25" customHeight="1">
      <c r="A93" s="1" t="s">
        <v>113</v>
      </c>
      <c r="B93" s="2" t="s">
        <v>30</v>
      </c>
      <c r="C93" s="3" t="s">
        <v>31</v>
      </c>
      <c r="D93" s="3" t="s">
        <v>13</v>
      </c>
      <c r="E93" s="4">
        <f>TRUNC(+E84*0.3*0.1,2)</f>
        <v>0.17</v>
      </c>
      <c r="F93" s="5">
        <f>E93*F80</f>
        <v>0.17</v>
      </c>
      <c r="G93" s="6"/>
      <c r="H93" s="11"/>
      <c r="I93" s="7"/>
    </row>
    <row r="94" spans="1:9" ht="23.25" customHeight="1">
      <c r="A94" s="1" t="s">
        <v>114</v>
      </c>
      <c r="B94" s="2" t="s">
        <v>32</v>
      </c>
      <c r="C94" s="3" t="s">
        <v>33</v>
      </c>
      <c r="D94" s="3" t="s">
        <v>10</v>
      </c>
      <c r="E94" s="4">
        <f>TRUNC(+E84*(0.3*0.1+0.3*0.14),2)</f>
        <v>0.41</v>
      </c>
      <c r="F94" s="5">
        <f>E94*F80</f>
        <v>0.41</v>
      </c>
      <c r="G94" s="6"/>
      <c r="H94" s="11"/>
      <c r="I94" s="7"/>
    </row>
    <row r="95" spans="1:9" ht="17.25" customHeight="1">
      <c r="A95" s="17" t="s">
        <v>66</v>
      </c>
      <c r="B95" s="18"/>
      <c r="C95" s="19" t="s">
        <v>83</v>
      </c>
      <c r="D95" s="19" t="s">
        <v>3</v>
      </c>
      <c r="E95" s="20"/>
      <c r="F95" s="21">
        <v>1</v>
      </c>
      <c r="G95" s="21"/>
      <c r="H95" s="22"/>
      <c r="I95" s="23"/>
    </row>
    <row r="96" spans="1:9" ht="16.5" customHeight="1">
      <c r="A96" s="32"/>
      <c r="B96" s="33"/>
      <c r="C96" s="26" t="s">
        <v>35</v>
      </c>
      <c r="D96" s="26" t="s">
        <v>6</v>
      </c>
      <c r="E96" s="27">
        <v>2.6</v>
      </c>
      <c r="F96" s="34"/>
      <c r="G96" s="35"/>
      <c r="H96" s="36"/>
      <c r="I96" s="37"/>
    </row>
    <row r="97" spans="1:9" ht="16.5" customHeight="1">
      <c r="A97" s="32"/>
      <c r="B97" s="33"/>
      <c r="C97" s="26" t="s">
        <v>36</v>
      </c>
      <c r="D97" s="26" t="s">
        <v>6</v>
      </c>
      <c r="E97" s="27">
        <v>9.57</v>
      </c>
      <c r="F97" s="34"/>
      <c r="G97" s="35"/>
      <c r="H97" s="36"/>
      <c r="I97" s="37" t="str">
        <f>IF(ISBLANK(B97)," ",E97*G97)</f>
        <v xml:space="preserve"> </v>
      </c>
    </row>
    <row r="98" spans="1:9" ht="16.5" customHeight="1">
      <c r="A98" s="24"/>
      <c r="B98" s="25"/>
      <c r="C98" s="26" t="s">
        <v>7</v>
      </c>
      <c r="D98" s="26" t="s">
        <v>84</v>
      </c>
      <c r="E98" s="27">
        <v>20.05</v>
      </c>
      <c r="F98" s="29"/>
      <c r="G98" s="29"/>
      <c r="H98" s="30"/>
      <c r="I98" s="31"/>
    </row>
    <row r="99" spans="1:9" ht="23.25" customHeight="1">
      <c r="A99" s="1" t="s">
        <v>67</v>
      </c>
      <c r="B99" s="2" t="s">
        <v>8</v>
      </c>
      <c r="C99" s="3" t="s">
        <v>9</v>
      </c>
      <c r="D99" s="3" t="s">
        <v>10</v>
      </c>
      <c r="E99" s="4">
        <f>TRUNC(+E97,2)</f>
        <v>9.57</v>
      </c>
      <c r="F99" s="5">
        <f>E99*F95</f>
        <v>9.57</v>
      </c>
      <c r="G99" s="6"/>
      <c r="H99" s="11"/>
      <c r="I99" s="7"/>
    </row>
    <row r="100" spans="1:9" ht="23.25" customHeight="1">
      <c r="A100" s="1" t="s">
        <v>68</v>
      </c>
      <c r="B100" s="2" t="s">
        <v>11</v>
      </c>
      <c r="C100" s="3" t="s">
        <v>12</v>
      </c>
      <c r="D100" s="3" t="s">
        <v>13</v>
      </c>
      <c r="E100" s="4">
        <f>TRUNC(+E99*0.3*0.1,2)</f>
        <v>0.28</v>
      </c>
      <c r="F100" s="5">
        <f>E100*F95</f>
        <v>0.28</v>
      </c>
      <c r="G100" s="6"/>
      <c r="H100" s="11"/>
      <c r="I100" s="7"/>
    </row>
    <row r="101" spans="1:9" ht="27" customHeight="1">
      <c r="A101" s="1" t="s">
        <v>69</v>
      </c>
      <c r="B101" s="2" t="s">
        <v>14</v>
      </c>
      <c r="C101" s="3" t="s">
        <v>15</v>
      </c>
      <c r="D101" s="3" t="s">
        <v>13</v>
      </c>
      <c r="E101" s="4">
        <f>E98*0.15</f>
        <v>3.0075</v>
      </c>
      <c r="F101" s="5">
        <f>E101*F95</f>
        <v>3.0075</v>
      </c>
      <c r="G101" s="6"/>
      <c r="H101" s="11"/>
      <c r="I101" s="7"/>
    </row>
    <row r="102" spans="1:9" ht="23.25" customHeight="1">
      <c r="A102" s="1" t="s">
        <v>70</v>
      </c>
      <c r="B102" s="2" t="s">
        <v>16</v>
      </c>
      <c r="C102" s="3" t="s">
        <v>17</v>
      </c>
      <c r="D102" s="3" t="s">
        <v>13</v>
      </c>
      <c r="E102" s="4">
        <f>TRUNC((+E101*1.3)+(E100+E99*0.15*0.46)*1.2,2)</f>
        <v>5.03</v>
      </c>
      <c r="F102" s="5">
        <f>E102*F95</f>
        <v>5.03</v>
      </c>
      <c r="G102" s="6"/>
      <c r="H102" s="11"/>
      <c r="I102" s="7"/>
    </row>
    <row r="103" spans="1:9" ht="23.25" customHeight="1">
      <c r="A103" s="1" t="s">
        <v>71</v>
      </c>
      <c r="B103" s="2" t="s">
        <v>18</v>
      </c>
      <c r="C103" s="3" t="s">
        <v>19</v>
      </c>
      <c r="D103" s="3" t="s">
        <v>13</v>
      </c>
      <c r="E103" s="4">
        <f>TRUNC(+E98*0.03,2)</f>
        <v>0.6</v>
      </c>
      <c r="F103" s="5">
        <f>E103*F95</f>
        <v>0.6</v>
      </c>
      <c r="G103" s="6"/>
      <c r="H103" s="11"/>
      <c r="I103" s="7"/>
    </row>
    <row r="104" spans="1:9" ht="23.25" customHeight="1">
      <c r="A104" s="1" t="s">
        <v>72</v>
      </c>
      <c r="B104" s="2" t="s">
        <v>20</v>
      </c>
      <c r="C104" s="3" t="s">
        <v>21</v>
      </c>
      <c r="D104" s="3" t="s">
        <v>22</v>
      </c>
      <c r="E104" s="4">
        <f>TRUNC(0.97*E98,2)</f>
        <v>19.44</v>
      </c>
      <c r="F104" s="5">
        <f>E104*F95</f>
        <v>19.44</v>
      </c>
      <c r="G104" s="6"/>
      <c r="H104" s="11"/>
      <c r="I104" s="7"/>
    </row>
    <row r="105" spans="1:9" ht="23.25" customHeight="1">
      <c r="A105" s="1" t="s">
        <v>73</v>
      </c>
      <c r="B105" s="2" t="s">
        <v>23</v>
      </c>
      <c r="C105" s="3" t="s">
        <v>24</v>
      </c>
      <c r="D105" s="3" t="s">
        <v>13</v>
      </c>
      <c r="E105" s="4">
        <f>TRUNC(++E98*0.05,2)</f>
        <v>1</v>
      </c>
      <c r="F105" s="5">
        <f>E105*F95</f>
        <v>1</v>
      </c>
      <c r="G105" s="6"/>
      <c r="H105" s="11"/>
      <c r="I105" s="7"/>
    </row>
    <row r="106" spans="1:9" ht="23.25" customHeight="1">
      <c r="A106" s="1" t="s">
        <v>74</v>
      </c>
      <c r="B106" s="2" t="s">
        <v>25</v>
      </c>
      <c r="C106" s="3" t="s">
        <v>26</v>
      </c>
      <c r="D106" s="3" t="s">
        <v>27</v>
      </c>
      <c r="E106" s="4">
        <f>TRUNC(E98-E107,2)</f>
        <v>17.08</v>
      </c>
      <c r="F106" s="5">
        <f>E106*F95</f>
        <v>17.08</v>
      </c>
      <c r="G106" s="6"/>
      <c r="H106" s="11"/>
      <c r="I106" s="7"/>
    </row>
    <row r="107" spans="1:9" ht="23.25" customHeight="1">
      <c r="A107" s="1" t="s">
        <v>75</v>
      </c>
      <c r="B107" s="2" t="s">
        <v>28</v>
      </c>
      <c r="C107" s="3" t="s">
        <v>29</v>
      </c>
      <c r="D107" s="3" t="s">
        <v>27</v>
      </c>
      <c r="E107" s="4">
        <f>0.3*0.3*33</f>
        <v>2.9699999999999998</v>
      </c>
      <c r="F107" s="5">
        <f>E107*F95</f>
        <v>2.9699999999999998</v>
      </c>
      <c r="G107" s="6"/>
      <c r="H107" s="11"/>
      <c r="I107" s="7"/>
    </row>
    <row r="108" spans="1:9" ht="23.25" customHeight="1">
      <c r="A108" s="1" t="s">
        <v>76</v>
      </c>
      <c r="B108" s="2" t="s">
        <v>30</v>
      </c>
      <c r="C108" s="3" t="s">
        <v>31</v>
      </c>
      <c r="D108" s="3" t="s">
        <v>13</v>
      </c>
      <c r="E108" s="4">
        <f>TRUNC(+E99*0.3*0.1,2)</f>
        <v>0.28</v>
      </c>
      <c r="F108" s="5">
        <f>E108*F95</f>
        <v>0.28</v>
      </c>
      <c r="G108" s="6"/>
      <c r="H108" s="11"/>
      <c r="I108" s="7"/>
    </row>
    <row r="109" spans="1:9" ht="23.25" customHeight="1">
      <c r="A109" s="1" t="s">
        <v>77</v>
      </c>
      <c r="B109" s="2" t="s">
        <v>32</v>
      </c>
      <c r="C109" s="3" t="s">
        <v>33</v>
      </c>
      <c r="D109" s="3" t="s">
        <v>10</v>
      </c>
      <c r="E109" s="4">
        <f>TRUNC(+E99*(0.3*0.1+0.3*0.14),2)</f>
        <v>0.68</v>
      </c>
      <c r="F109" s="5">
        <f>E109*F95</f>
        <v>0.68</v>
      </c>
      <c r="G109" s="6"/>
      <c r="H109" s="11"/>
      <c r="I109" s="7"/>
    </row>
    <row r="110" spans="1:9" ht="20.25" customHeight="1">
      <c r="A110" s="17" t="s">
        <v>115</v>
      </c>
      <c r="B110" s="18"/>
      <c r="C110" s="19" t="s">
        <v>49</v>
      </c>
      <c r="D110" s="19" t="s">
        <v>27</v>
      </c>
      <c r="E110" s="20"/>
      <c r="F110" s="21">
        <f>763.6+1104.05</f>
        <v>1867.65</v>
      </c>
      <c r="G110" s="21"/>
      <c r="H110" s="22"/>
      <c r="I110" s="23"/>
    </row>
    <row r="111" spans="1:9" ht="27" customHeight="1">
      <c r="A111" s="1" t="s">
        <v>116</v>
      </c>
      <c r="B111" s="2" t="s">
        <v>11</v>
      </c>
      <c r="C111" s="3" t="s">
        <v>12</v>
      </c>
      <c r="D111" s="3" t="s">
        <v>13</v>
      </c>
      <c r="E111" s="4">
        <f>TRUNC(1*0.08,2)</f>
        <v>0.08</v>
      </c>
      <c r="F111" s="5">
        <f>E111*F110</f>
        <v>149.412</v>
      </c>
      <c r="G111" s="6"/>
      <c r="H111" s="11"/>
      <c r="I111" s="7"/>
    </row>
    <row r="112" spans="1:9" ht="51" customHeight="1">
      <c r="A112" s="1" t="s">
        <v>117</v>
      </c>
      <c r="B112" s="2" t="s">
        <v>16</v>
      </c>
      <c r="C112" s="3" t="s">
        <v>17</v>
      </c>
      <c r="D112" s="3" t="s">
        <v>13</v>
      </c>
      <c r="E112" s="4">
        <f>TRUNC(1.2*E111,2)</f>
        <v>0.09</v>
      </c>
      <c r="F112" s="5">
        <f>E112*F110</f>
        <v>168.0885</v>
      </c>
      <c r="G112" s="6"/>
      <c r="H112" s="11"/>
      <c r="I112" s="7"/>
    </row>
    <row r="113" spans="1:9" ht="21" customHeight="1">
      <c r="A113" s="1" t="s">
        <v>118</v>
      </c>
      <c r="B113" s="2" t="s">
        <v>18</v>
      </c>
      <c r="C113" s="3" t="s">
        <v>19</v>
      </c>
      <c r="D113" s="3" t="s">
        <v>13</v>
      </c>
      <c r="E113" s="4">
        <f>TRUNC(1*0.03,2)</f>
        <v>0.03</v>
      </c>
      <c r="F113" s="5">
        <f>E113*F110</f>
        <v>56.0295</v>
      </c>
      <c r="G113" s="6"/>
      <c r="H113" s="11"/>
      <c r="I113" s="7"/>
    </row>
    <row r="114" spans="1:9" ht="22.5" customHeight="1">
      <c r="A114" s="1" t="s">
        <v>119</v>
      </c>
      <c r="B114" s="2" t="s">
        <v>20</v>
      </c>
      <c r="C114" s="3" t="s">
        <v>21</v>
      </c>
      <c r="D114" s="3" t="s">
        <v>22</v>
      </c>
      <c r="E114" s="4">
        <f>TRUNC(1*0.97,2)</f>
        <v>0.97</v>
      </c>
      <c r="F114" s="5">
        <f>E114*F110</f>
        <v>1811.6205</v>
      </c>
      <c r="G114" s="6"/>
      <c r="H114" s="11"/>
      <c r="I114" s="7"/>
    </row>
    <row r="115" spans="1:9" ht="35.25" customHeight="1">
      <c r="A115" s="1" t="s">
        <v>120</v>
      </c>
      <c r="B115" s="2" t="s">
        <v>23</v>
      </c>
      <c r="C115" s="3" t="s">
        <v>24</v>
      </c>
      <c r="D115" s="3" t="s">
        <v>13</v>
      </c>
      <c r="E115" s="4">
        <f>TRUNC(1*0.07,2)</f>
        <v>0.07</v>
      </c>
      <c r="F115" s="5">
        <f>E115*F110</f>
        <v>130.73550000000003</v>
      </c>
      <c r="G115" s="6"/>
      <c r="H115" s="11"/>
      <c r="I115" s="7"/>
    </row>
    <row r="116" spans="1:9" ht="22.5" customHeight="1">
      <c r="A116" s="1" t="s">
        <v>121</v>
      </c>
      <c r="B116" s="2" t="s">
        <v>25</v>
      </c>
      <c r="C116" s="3" t="s">
        <v>26</v>
      </c>
      <c r="D116" s="3" t="s">
        <v>27</v>
      </c>
      <c r="E116" s="4">
        <v>1</v>
      </c>
      <c r="F116" s="5">
        <f>E116*F110</f>
        <v>1867.65</v>
      </c>
      <c r="G116" s="6"/>
      <c r="H116" s="11"/>
      <c r="I116" s="7"/>
    </row>
    <row r="117" spans="1:9" ht="18.75" customHeight="1">
      <c r="A117" s="17" t="s">
        <v>122</v>
      </c>
      <c r="B117" s="18"/>
      <c r="C117" s="19" t="s">
        <v>57</v>
      </c>
      <c r="D117" s="19" t="s">
        <v>10</v>
      </c>
      <c r="E117" s="20"/>
      <c r="F117" s="21">
        <f>280.65+566.1</f>
        <v>846.75</v>
      </c>
      <c r="G117" s="21"/>
      <c r="H117" s="22"/>
      <c r="I117" s="23"/>
    </row>
    <row r="118" spans="1:9" ht="44.25" customHeight="1">
      <c r="A118" s="1" t="s">
        <v>123</v>
      </c>
      <c r="B118" s="2" t="s">
        <v>28</v>
      </c>
      <c r="C118" s="3" t="s">
        <v>29</v>
      </c>
      <c r="D118" s="3" t="s">
        <v>27</v>
      </c>
      <c r="E118" s="4">
        <v>0.3</v>
      </c>
      <c r="F118" s="5">
        <f>E118*F117</f>
        <v>254.02499999999998</v>
      </c>
      <c r="G118" s="6"/>
      <c r="H118" s="11"/>
      <c r="I118" s="7"/>
    </row>
    <row r="119" spans="1:9" ht="18.75" customHeight="1">
      <c r="A119" s="17" t="s">
        <v>124</v>
      </c>
      <c r="B119" s="18"/>
      <c r="C119" s="19" t="s">
        <v>152</v>
      </c>
      <c r="D119" s="19" t="s">
        <v>10</v>
      </c>
      <c r="E119" s="20"/>
      <c r="F119" s="21">
        <f>118.4+59.08</f>
        <v>177.48000000000002</v>
      </c>
      <c r="G119" s="21"/>
      <c r="H119" s="22"/>
      <c r="I119" s="23"/>
    </row>
    <row r="120" spans="1:9" ht="21.75" customHeight="1">
      <c r="A120" s="1" t="s">
        <v>125</v>
      </c>
      <c r="B120" s="62" t="s">
        <v>78</v>
      </c>
      <c r="C120" s="60" t="s">
        <v>79</v>
      </c>
      <c r="D120" s="3" t="s">
        <v>10</v>
      </c>
      <c r="E120" s="4">
        <v>2</v>
      </c>
      <c r="F120" s="5">
        <f>E120*F119</f>
        <v>354.96000000000004</v>
      </c>
      <c r="G120" s="6"/>
      <c r="H120" s="11"/>
      <c r="I120" s="7"/>
    </row>
    <row r="121" spans="1:9" ht="25.5" customHeight="1">
      <c r="A121" s="1" t="s">
        <v>126</v>
      </c>
      <c r="B121" s="61" t="s">
        <v>154</v>
      </c>
      <c r="C121" s="3" t="s">
        <v>153</v>
      </c>
      <c r="D121" s="3" t="s">
        <v>27</v>
      </c>
      <c r="E121" s="4">
        <f>1*0.3</f>
        <v>0.3</v>
      </c>
      <c r="F121" s="5">
        <f>E121*F119</f>
        <v>53.24400000000001</v>
      </c>
      <c r="G121" s="6"/>
      <c r="H121" s="11"/>
      <c r="I121" s="7"/>
    </row>
    <row r="122" spans="1:9" ht="49.5" customHeight="1">
      <c r="A122" s="1" t="s">
        <v>127</v>
      </c>
      <c r="B122" s="2" t="s">
        <v>16</v>
      </c>
      <c r="C122" s="3" t="s">
        <v>17</v>
      </c>
      <c r="D122" s="3" t="s">
        <v>13</v>
      </c>
      <c r="E122" s="4">
        <f>1*0.3*0.05</f>
        <v>0.015</v>
      </c>
      <c r="F122" s="5">
        <f>E122*F119</f>
        <v>2.6622000000000003</v>
      </c>
      <c r="G122" s="6"/>
      <c r="H122" s="11"/>
      <c r="I122" s="7"/>
    </row>
    <row r="123" spans="1:9" ht="24.75" customHeight="1">
      <c r="A123" s="1" t="s">
        <v>128</v>
      </c>
      <c r="B123" s="2" t="s">
        <v>63</v>
      </c>
      <c r="C123" s="3" t="s">
        <v>64</v>
      </c>
      <c r="D123" s="3" t="s">
        <v>27</v>
      </c>
      <c r="E123" s="4">
        <v>0.3</v>
      </c>
      <c r="F123" s="5">
        <f>E123*F119</f>
        <v>53.24400000000001</v>
      </c>
      <c r="G123" s="6"/>
      <c r="H123" s="11"/>
      <c r="I123" s="7"/>
    </row>
    <row r="124" spans="1:9" ht="41.25" customHeight="1">
      <c r="A124" s="48" t="s">
        <v>155</v>
      </c>
      <c r="B124" s="49" t="s">
        <v>28</v>
      </c>
      <c r="C124" s="50" t="s">
        <v>29</v>
      </c>
      <c r="D124" s="50" t="s">
        <v>27</v>
      </c>
      <c r="E124" s="51">
        <v>0.3</v>
      </c>
      <c r="F124" s="52">
        <f>E124*F119</f>
        <v>53.24400000000001</v>
      </c>
      <c r="G124" s="53"/>
      <c r="H124" s="54"/>
      <c r="I124" s="55"/>
    </row>
    <row r="125" spans="1:9" ht="17.25" customHeight="1">
      <c r="A125" s="17" t="s">
        <v>129</v>
      </c>
      <c r="B125" s="18"/>
      <c r="C125" s="19" t="s">
        <v>144</v>
      </c>
      <c r="D125" s="19"/>
      <c r="E125" s="20"/>
      <c r="F125" s="21"/>
      <c r="G125" s="21"/>
      <c r="H125" s="22"/>
      <c r="I125" s="23"/>
    </row>
    <row r="126" spans="1:9" ht="33" customHeight="1">
      <c r="A126" s="1" t="s">
        <v>130</v>
      </c>
      <c r="B126" s="2" t="s">
        <v>145</v>
      </c>
      <c r="C126" s="59" t="s">
        <v>146</v>
      </c>
      <c r="D126" s="3" t="s">
        <v>137</v>
      </c>
      <c r="E126" s="4"/>
      <c r="F126" s="5">
        <v>1</v>
      </c>
      <c r="G126" s="6"/>
      <c r="H126" s="6"/>
      <c r="I126" s="7"/>
    </row>
    <row r="127" spans="1:9" ht="18.75" customHeight="1">
      <c r="A127" s="1" t="s">
        <v>131</v>
      </c>
      <c r="B127" s="2" t="s">
        <v>147</v>
      </c>
      <c r="C127" s="13" t="s">
        <v>148</v>
      </c>
      <c r="D127" s="3" t="s">
        <v>137</v>
      </c>
      <c r="E127" s="4"/>
      <c r="F127" s="5">
        <v>2</v>
      </c>
      <c r="G127" s="6"/>
      <c r="H127" s="6"/>
      <c r="I127" s="7"/>
    </row>
    <row r="128" spans="1:9" ht="34.5" customHeight="1">
      <c r="A128" s="1" t="s">
        <v>132</v>
      </c>
      <c r="B128" s="2" t="s">
        <v>149</v>
      </c>
      <c r="C128" s="59" t="s">
        <v>150</v>
      </c>
      <c r="D128" s="3" t="s">
        <v>137</v>
      </c>
      <c r="E128" s="4"/>
      <c r="F128" s="5">
        <v>2</v>
      </c>
      <c r="G128" s="6"/>
      <c r="H128" s="6"/>
      <c r="I128" s="7"/>
    </row>
    <row r="129" spans="1:9" ht="32.25" customHeight="1" thickBot="1">
      <c r="A129" s="56"/>
      <c r="B129" s="57"/>
      <c r="C129" s="57"/>
      <c r="D129" s="57"/>
      <c r="E129" s="57"/>
      <c r="F129" s="69" t="s">
        <v>143</v>
      </c>
      <c r="G129" s="70"/>
      <c r="H129" s="71"/>
      <c r="I129" s="58">
        <f>I125+I119+I117+I110+I95+I80+I65+I50+I35+I20+I18</f>
        <v>0</v>
      </c>
    </row>
    <row r="132" spans="6:9" ht="15">
      <c r="F132" s="66"/>
      <c r="G132" s="66"/>
      <c r="H132" s="66"/>
      <c r="I132" s="66"/>
    </row>
    <row r="133" ht="15">
      <c r="I133" s="47"/>
    </row>
    <row r="135" spans="6:9" ht="15">
      <c r="F135" s="66"/>
      <c r="G135" s="66"/>
      <c r="H135" s="66"/>
      <c r="I135" s="66"/>
    </row>
    <row r="136" spans="6:9" ht="15">
      <c r="F136" s="66"/>
      <c r="G136" s="66"/>
      <c r="H136" s="66"/>
      <c r="I136" s="66"/>
    </row>
    <row r="137" spans="6:9" ht="15">
      <c r="F137" s="66"/>
      <c r="G137" s="66"/>
      <c r="H137" s="66"/>
      <c r="I137" s="66"/>
    </row>
    <row r="138" spans="6:9" ht="15">
      <c r="F138" s="66"/>
      <c r="G138" s="66"/>
      <c r="H138" s="66"/>
      <c r="I138" s="66"/>
    </row>
  </sheetData>
  <mergeCells count="19">
    <mergeCell ref="F132:I132"/>
    <mergeCell ref="F135:I135"/>
    <mergeCell ref="F136:I136"/>
    <mergeCell ref="F137:I137"/>
    <mergeCell ref="F138:I138"/>
    <mergeCell ref="F129:H129"/>
    <mergeCell ref="A10:I10"/>
    <mergeCell ref="C12:I12"/>
    <mergeCell ref="C13:I13"/>
    <mergeCell ref="C14:I14"/>
    <mergeCell ref="G16:G17"/>
    <mergeCell ref="I16:I17"/>
    <mergeCell ref="A16:A17"/>
    <mergeCell ref="B16:B17"/>
    <mergeCell ref="C16:C17"/>
    <mergeCell ref="D16:D17"/>
    <mergeCell ref="E16:E17"/>
    <mergeCell ref="F16:F17"/>
    <mergeCell ref="H16:H17"/>
  </mergeCells>
  <conditionalFormatting sqref="F38:F39 F23:F24 F116">
    <cfRule type="containsText" priority="138" dxfId="0" operator="containsText" text=".">
      <formula>NOT(ISERROR(SEARCH(".",F23)))</formula>
    </cfRule>
  </conditionalFormatting>
  <conditionalFormatting sqref="A20 A23 A39:A49 A129 A122:A124">
    <cfRule type="containsText" priority="137" dxfId="0" operator="containsText" text=",">
      <formula>NOT(ISERROR(SEARCH(",",A20)))</formula>
    </cfRule>
  </conditionalFormatting>
  <conditionalFormatting sqref="F35 F41:F45">
    <cfRule type="containsText" priority="134" dxfId="0" operator="containsText" text=".">
      <formula>NOT(ISERROR(SEARCH(".",F35)))</formula>
    </cfRule>
  </conditionalFormatting>
  <conditionalFormatting sqref="F20">
    <cfRule type="containsText" priority="132" dxfId="0" operator="containsText" text=".">
      <formula>NOT(ISERROR(SEARCH(".",F20)))</formula>
    </cfRule>
  </conditionalFormatting>
  <conditionalFormatting sqref="A35 A38">
    <cfRule type="containsText" priority="133" dxfId="0" operator="containsText" text=",">
      <formula>NOT(ISERROR(SEARCH(",",A35)))</formula>
    </cfRule>
  </conditionalFormatting>
  <conditionalFormatting sqref="E36:E37">
    <cfRule type="containsText" priority="131" dxfId="0" operator="containsText" text=".">
      <formula>NOT(ISERROR(SEARCH(".",E36)))</formula>
    </cfRule>
  </conditionalFormatting>
  <conditionalFormatting sqref="F36:F37">
    <cfRule type="containsText" priority="129" dxfId="0" operator="containsText" text=".">
      <formula>NOT(ISERROR(SEARCH(".",F36)))</formula>
    </cfRule>
  </conditionalFormatting>
  <conditionalFormatting sqref="A36:A37">
    <cfRule type="containsText" priority="130" dxfId="0" operator="containsText" text=",">
      <formula>NOT(ISERROR(SEARCH(",",A36)))</formula>
    </cfRule>
  </conditionalFormatting>
  <conditionalFormatting sqref="A118">
    <cfRule type="containsText" priority="128" dxfId="0" operator="containsText" text=",">
      <formula>NOT(ISERROR(SEARCH(",",A118)))</formula>
    </cfRule>
  </conditionalFormatting>
  <conditionalFormatting sqref="F41:F45 F118">
    <cfRule type="containsText" priority="122" dxfId="0" operator="containsText" text=".">
      <formula>NOT(ISERROR(SEARCH(".",F41)))</formula>
    </cfRule>
  </conditionalFormatting>
  <conditionalFormatting sqref="A21:A22">
    <cfRule type="containsText" priority="124" dxfId="0" operator="containsText" text=",">
      <formula>NOT(ISERROR(SEARCH(",",A21)))</formula>
    </cfRule>
  </conditionalFormatting>
  <conditionalFormatting sqref="E21:E22">
    <cfRule type="containsText" priority="125" dxfId="0" operator="containsText" text=".">
      <formula>NOT(ISERROR(SEARCH(".",E21)))</formula>
    </cfRule>
  </conditionalFormatting>
  <conditionalFormatting sqref="A117">
    <cfRule type="containsText" priority="118" dxfId="0" operator="containsText" text=",">
      <formula>NOT(ISERROR(SEARCH(",",A117)))</formula>
    </cfRule>
  </conditionalFormatting>
  <conditionalFormatting sqref="F21:F22">
    <cfRule type="containsText" priority="123" dxfId="0" operator="containsText" text=".">
      <formula>NOT(ISERROR(SEARCH(".",F21)))</formula>
    </cfRule>
  </conditionalFormatting>
  <conditionalFormatting sqref="F117">
    <cfRule type="containsText" priority="119" dxfId="0" operator="containsText" text=".">
      <formula>NOT(ISERROR(SEARCH(".",F117)))</formula>
    </cfRule>
  </conditionalFormatting>
  <conditionalFormatting sqref="A110">
    <cfRule type="containsText" priority="117" dxfId="0" operator="containsText" text=",">
      <formula>NOT(ISERROR(SEARCH(",",A110)))</formula>
    </cfRule>
  </conditionalFormatting>
  <conditionalFormatting sqref="F110">
    <cfRule type="containsText" priority="116" dxfId="0" operator="containsText" text=".">
      <formula>NOT(ISERROR(SEARCH(".",F110)))</formula>
    </cfRule>
  </conditionalFormatting>
  <conditionalFormatting sqref="F39">
    <cfRule type="containsText" priority="115" dxfId="0" operator="containsText" text=".">
      <formula>NOT(ISERROR(SEARCH(".",F39)))</formula>
    </cfRule>
  </conditionalFormatting>
  <conditionalFormatting sqref="F47">
    <cfRule type="containsText" priority="113" dxfId="0" operator="containsText" text=".">
      <formula>NOT(ISERROR(SEARCH(".",F47)))</formula>
    </cfRule>
  </conditionalFormatting>
  <conditionalFormatting sqref="F47">
    <cfRule type="containsText" priority="112" dxfId="0" operator="containsText" text=".">
      <formula>NOT(ISERROR(SEARCH(".",F47)))</formula>
    </cfRule>
  </conditionalFormatting>
  <conditionalFormatting sqref="F40">
    <cfRule type="containsText" priority="110" dxfId="0" operator="containsText" text=".">
      <formula>NOT(ISERROR(SEARCH(".",F40)))</formula>
    </cfRule>
  </conditionalFormatting>
  <conditionalFormatting sqref="F40">
    <cfRule type="containsText" priority="111" dxfId="0" operator="containsText" text=".">
      <formula>NOT(ISERROR(SEARCH(".",F40)))</formula>
    </cfRule>
  </conditionalFormatting>
  <conditionalFormatting sqref="A111:A116">
    <cfRule type="containsText" priority="109" dxfId="0" operator="containsText" text=",">
      <formula>NOT(ISERROR(SEARCH(",",A111)))</formula>
    </cfRule>
  </conditionalFormatting>
  <conditionalFormatting sqref="F119">
    <cfRule type="containsText" priority="106" dxfId="0" operator="containsText" text=".">
      <formula>NOT(ISERROR(SEARCH(".",F119)))</formula>
    </cfRule>
  </conditionalFormatting>
  <conditionalFormatting sqref="A119">
    <cfRule type="containsText" priority="105" dxfId="0" operator="containsText" text=",">
      <formula>NOT(ISERROR(SEARCH(",",A119)))</formula>
    </cfRule>
  </conditionalFormatting>
  <conditionalFormatting sqref="F123:F124 F126:F128">
    <cfRule type="containsText" priority="101" dxfId="0" operator="containsText" text=".">
      <formula>NOT(ISERROR(SEARCH(".",F123)))</formula>
    </cfRule>
  </conditionalFormatting>
  <conditionalFormatting sqref="A126:A128">
    <cfRule type="containsText" priority="104" dxfId="0" operator="containsText" text=",">
      <formula>NOT(ISERROR(SEARCH(",",A126)))</formula>
    </cfRule>
  </conditionalFormatting>
  <conditionalFormatting sqref="F111:F113 F115">
    <cfRule type="containsText" priority="102" dxfId="0" operator="containsText" text=".">
      <formula>NOT(ISERROR(SEARCH(".",F111)))</formula>
    </cfRule>
  </conditionalFormatting>
  <conditionalFormatting sqref="F122">
    <cfRule type="containsText" priority="100" dxfId="0" operator="containsText" text=".">
      <formula>NOT(ISERROR(SEARCH(".",F122)))</formula>
    </cfRule>
  </conditionalFormatting>
  <conditionalFormatting sqref="F114">
    <cfRule type="containsText" priority="99" dxfId="0" operator="containsText" text=".">
      <formula>NOT(ISERROR(SEARCH(".",F114)))</formula>
    </cfRule>
  </conditionalFormatting>
  <conditionalFormatting sqref="F114">
    <cfRule type="containsText" priority="98" dxfId="0" operator="containsText" text=".">
      <formula>NOT(ISERROR(SEARCH(".",F114)))</formula>
    </cfRule>
  </conditionalFormatting>
  <conditionalFormatting sqref="A46">
    <cfRule type="containsText" priority="88" dxfId="0" operator="containsText" text=",">
      <formula>NOT(ISERROR(SEARCH(",",A46)))</formula>
    </cfRule>
  </conditionalFormatting>
  <conditionalFormatting sqref="F48:F49">
    <cfRule type="containsText" priority="84" dxfId="0" operator="containsText" text=".">
      <formula>NOT(ISERROR(SEARCH(".",F48)))</formula>
    </cfRule>
  </conditionalFormatting>
  <conditionalFormatting sqref="F46">
    <cfRule type="containsText" priority="87" dxfId="0" operator="containsText" text=".">
      <formula>NOT(ISERROR(SEARCH(".",F46)))</formula>
    </cfRule>
  </conditionalFormatting>
  <conditionalFormatting sqref="F46">
    <cfRule type="containsText" priority="86" dxfId="0" operator="containsText" text=".">
      <formula>NOT(ISERROR(SEARCH(".",F46)))</formula>
    </cfRule>
  </conditionalFormatting>
  <conditionalFormatting sqref="F48:F49">
    <cfRule type="containsText" priority="85" dxfId="0" operator="containsText" text=".">
      <formula>NOT(ISERROR(SEARCH(".",F48)))</formula>
    </cfRule>
  </conditionalFormatting>
  <conditionalFormatting sqref="F25:F34">
    <cfRule type="containsText" priority="83" dxfId="0" operator="containsText" text=".">
      <formula>NOT(ISERROR(SEARCH(".",F25)))</formula>
    </cfRule>
  </conditionalFormatting>
  <conditionalFormatting sqref="F53:F54">
    <cfRule type="containsText" priority="82" dxfId="0" operator="containsText" text=".">
      <formula>NOT(ISERROR(SEARCH(".",F53)))</formula>
    </cfRule>
  </conditionalFormatting>
  <conditionalFormatting sqref="A54:A64">
    <cfRule type="containsText" priority="81" dxfId="0" operator="containsText" text=",">
      <formula>NOT(ISERROR(SEARCH(",",A54)))</formula>
    </cfRule>
  </conditionalFormatting>
  <conditionalFormatting sqref="F50 F56:F60">
    <cfRule type="containsText" priority="80" dxfId="0" operator="containsText" text=".">
      <formula>NOT(ISERROR(SEARCH(".",F50)))</formula>
    </cfRule>
  </conditionalFormatting>
  <conditionalFormatting sqref="A50 A53">
    <cfRule type="containsText" priority="79" dxfId="0" operator="containsText" text=",">
      <formula>NOT(ISERROR(SEARCH(",",A50)))</formula>
    </cfRule>
  </conditionalFormatting>
  <conditionalFormatting sqref="E51:E52">
    <cfRule type="containsText" priority="78" dxfId="0" operator="containsText" text=".">
      <formula>NOT(ISERROR(SEARCH(".",E51)))</formula>
    </cfRule>
  </conditionalFormatting>
  <conditionalFormatting sqref="F51:F52">
    <cfRule type="containsText" priority="76" dxfId="0" operator="containsText" text=".">
      <formula>NOT(ISERROR(SEARCH(".",F51)))</formula>
    </cfRule>
  </conditionalFormatting>
  <conditionalFormatting sqref="A51:A52">
    <cfRule type="containsText" priority="77" dxfId="0" operator="containsText" text=",">
      <formula>NOT(ISERROR(SEARCH(",",A51)))</formula>
    </cfRule>
  </conditionalFormatting>
  <conditionalFormatting sqref="F56:F60">
    <cfRule type="containsText" priority="75" dxfId="0" operator="containsText" text=".">
      <formula>NOT(ISERROR(SEARCH(".",F56)))</formula>
    </cfRule>
  </conditionalFormatting>
  <conditionalFormatting sqref="F54">
    <cfRule type="containsText" priority="74" dxfId="0" operator="containsText" text=".">
      <formula>NOT(ISERROR(SEARCH(".",F54)))</formula>
    </cfRule>
  </conditionalFormatting>
  <conditionalFormatting sqref="F62">
    <cfRule type="containsText" priority="73" dxfId="0" operator="containsText" text=".">
      <formula>NOT(ISERROR(SEARCH(".",F62)))</formula>
    </cfRule>
  </conditionalFormatting>
  <conditionalFormatting sqref="F62">
    <cfRule type="containsText" priority="72" dxfId="0" operator="containsText" text=".">
      <formula>NOT(ISERROR(SEARCH(".",F62)))</formula>
    </cfRule>
  </conditionalFormatting>
  <conditionalFormatting sqref="F55">
    <cfRule type="containsText" priority="70" dxfId="0" operator="containsText" text=".">
      <formula>NOT(ISERROR(SEARCH(".",F55)))</formula>
    </cfRule>
  </conditionalFormatting>
  <conditionalFormatting sqref="F55">
    <cfRule type="containsText" priority="71" dxfId="0" operator="containsText" text=".">
      <formula>NOT(ISERROR(SEARCH(".",F55)))</formula>
    </cfRule>
  </conditionalFormatting>
  <conditionalFormatting sqref="F63:F64">
    <cfRule type="containsText" priority="65" dxfId="0" operator="containsText" text=".">
      <formula>NOT(ISERROR(SEARCH(".",F63)))</formula>
    </cfRule>
  </conditionalFormatting>
  <conditionalFormatting sqref="A61">
    <cfRule type="containsText" priority="69" dxfId="0" operator="containsText" text=",">
      <formula>NOT(ISERROR(SEARCH(",",A61)))</formula>
    </cfRule>
  </conditionalFormatting>
  <conditionalFormatting sqref="F61">
    <cfRule type="containsText" priority="68" dxfId="0" operator="containsText" text=".">
      <formula>NOT(ISERROR(SEARCH(".",F61)))</formula>
    </cfRule>
  </conditionalFormatting>
  <conditionalFormatting sqref="F61">
    <cfRule type="containsText" priority="67" dxfId="0" operator="containsText" text=".">
      <formula>NOT(ISERROR(SEARCH(".",F61)))</formula>
    </cfRule>
  </conditionalFormatting>
  <conditionalFormatting sqref="F63:F64">
    <cfRule type="containsText" priority="66" dxfId="0" operator="containsText" text=".">
      <formula>NOT(ISERROR(SEARCH(".",F63)))</formula>
    </cfRule>
  </conditionalFormatting>
  <conditionalFormatting sqref="F68:F69">
    <cfRule type="containsText" priority="64" dxfId="0" operator="containsText" text=".">
      <formula>NOT(ISERROR(SEARCH(".",F68)))</formula>
    </cfRule>
  </conditionalFormatting>
  <conditionalFormatting sqref="A69:A79">
    <cfRule type="containsText" priority="63" dxfId="0" operator="containsText" text=",">
      <formula>NOT(ISERROR(SEARCH(",",A69)))</formula>
    </cfRule>
  </conditionalFormatting>
  <conditionalFormatting sqref="F65 F71:F75">
    <cfRule type="containsText" priority="62" dxfId="0" operator="containsText" text=".">
      <formula>NOT(ISERROR(SEARCH(".",F65)))</formula>
    </cfRule>
  </conditionalFormatting>
  <conditionalFormatting sqref="A65 A68">
    <cfRule type="containsText" priority="61" dxfId="0" operator="containsText" text=",">
      <formula>NOT(ISERROR(SEARCH(",",A65)))</formula>
    </cfRule>
  </conditionalFormatting>
  <conditionalFormatting sqref="E66:E67">
    <cfRule type="containsText" priority="60" dxfId="0" operator="containsText" text=".">
      <formula>NOT(ISERROR(SEARCH(".",E66)))</formula>
    </cfRule>
  </conditionalFormatting>
  <conditionalFormatting sqref="F66:F67">
    <cfRule type="containsText" priority="58" dxfId="0" operator="containsText" text=".">
      <formula>NOT(ISERROR(SEARCH(".",F66)))</formula>
    </cfRule>
  </conditionalFormatting>
  <conditionalFormatting sqref="A66:A67">
    <cfRule type="containsText" priority="59" dxfId="0" operator="containsText" text=",">
      <formula>NOT(ISERROR(SEARCH(",",A66)))</formula>
    </cfRule>
  </conditionalFormatting>
  <conditionalFormatting sqref="F71:F75">
    <cfRule type="containsText" priority="57" dxfId="0" operator="containsText" text=".">
      <formula>NOT(ISERROR(SEARCH(".",F71)))</formula>
    </cfRule>
  </conditionalFormatting>
  <conditionalFormatting sqref="F69">
    <cfRule type="containsText" priority="56" dxfId="0" operator="containsText" text=".">
      <formula>NOT(ISERROR(SEARCH(".",F69)))</formula>
    </cfRule>
  </conditionalFormatting>
  <conditionalFormatting sqref="F77">
    <cfRule type="containsText" priority="55" dxfId="0" operator="containsText" text=".">
      <formula>NOT(ISERROR(SEARCH(".",F77)))</formula>
    </cfRule>
  </conditionalFormatting>
  <conditionalFormatting sqref="F77">
    <cfRule type="containsText" priority="54" dxfId="0" operator="containsText" text=".">
      <formula>NOT(ISERROR(SEARCH(".",F77)))</formula>
    </cfRule>
  </conditionalFormatting>
  <conditionalFormatting sqref="F70">
    <cfRule type="containsText" priority="52" dxfId="0" operator="containsText" text=".">
      <formula>NOT(ISERROR(SEARCH(".",F70)))</formula>
    </cfRule>
  </conditionalFormatting>
  <conditionalFormatting sqref="F70">
    <cfRule type="containsText" priority="53" dxfId="0" operator="containsText" text=".">
      <formula>NOT(ISERROR(SEARCH(".",F70)))</formula>
    </cfRule>
  </conditionalFormatting>
  <conditionalFormatting sqref="F78:F79">
    <cfRule type="containsText" priority="47" dxfId="0" operator="containsText" text=".">
      <formula>NOT(ISERROR(SEARCH(".",F78)))</formula>
    </cfRule>
  </conditionalFormatting>
  <conditionalFormatting sqref="A76">
    <cfRule type="containsText" priority="51" dxfId="0" operator="containsText" text=",">
      <formula>NOT(ISERROR(SEARCH(",",A76)))</formula>
    </cfRule>
  </conditionalFormatting>
  <conditionalFormatting sqref="F76">
    <cfRule type="containsText" priority="50" dxfId="0" operator="containsText" text=".">
      <formula>NOT(ISERROR(SEARCH(".",F76)))</formula>
    </cfRule>
  </conditionalFormatting>
  <conditionalFormatting sqref="F76">
    <cfRule type="containsText" priority="49" dxfId="0" operator="containsText" text=".">
      <formula>NOT(ISERROR(SEARCH(".",F76)))</formula>
    </cfRule>
  </conditionalFormatting>
  <conditionalFormatting sqref="F78:F79">
    <cfRule type="containsText" priority="48" dxfId="0" operator="containsText" text=".">
      <formula>NOT(ISERROR(SEARCH(".",F78)))</formula>
    </cfRule>
  </conditionalFormatting>
  <conditionalFormatting sqref="F98:F99">
    <cfRule type="containsText" priority="46" dxfId="0" operator="containsText" text=".">
      <formula>NOT(ISERROR(SEARCH(".",F98)))</formula>
    </cfRule>
  </conditionalFormatting>
  <conditionalFormatting sqref="A99:A109">
    <cfRule type="containsText" priority="45" dxfId="0" operator="containsText" text=",">
      <formula>NOT(ISERROR(SEARCH(",",A99)))</formula>
    </cfRule>
  </conditionalFormatting>
  <conditionalFormatting sqref="F95 F101:F105">
    <cfRule type="containsText" priority="44" dxfId="0" operator="containsText" text=".">
      <formula>NOT(ISERROR(SEARCH(".",F95)))</formula>
    </cfRule>
  </conditionalFormatting>
  <conditionalFormatting sqref="A95 A98">
    <cfRule type="containsText" priority="43" dxfId="0" operator="containsText" text=",">
      <formula>NOT(ISERROR(SEARCH(",",A95)))</formula>
    </cfRule>
  </conditionalFormatting>
  <conditionalFormatting sqref="E96:E97">
    <cfRule type="containsText" priority="42" dxfId="0" operator="containsText" text=".">
      <formula>NOT(ISERROR(SEARCH(".",E96)))</formula>
    </cfRule>
  </conditionalFormatting>
  <conditionalFormatting sqref="F96:F97">
    <cfRule type="containsText" priority="40" dxfId="0" operator="containsText" text=".">
      <formula>NOT(ISERROR(SEARCH(".",F96)))</formula>
    </cfRule>
  </conditionalFormatting>
  <conditionalFormatting sqref="A96:A97">
    <cfRule type="containsText" priority="41" dxfId="0" operator="containsText" text=",">
      <formula>NOT(ISERROR(SEARCH(",",A96)))</formula>
    </cfRule>
  </conditionalFormatting>
  <conditionalFormatting sqref="F101:F105">
    <cfRule type="containsText" priority="39" dxfId="0" operator="containsText" text=".">
      <formula>NOT(ISERROR(SEARCH(".",F101)))</formula>
    </cfRule>
  </conditionalFormatting>
  <conditionalFormatting sqref="F99">
    <cfRule type="containsText" priority="38" dxfId="0" operator="containsText" text=".">
      <formula>NOT(ISERROR(SEARCH(".",F99)))</formula>
    </cfRule>
  </conditionalFormatting>
  <conditionalFormatting sqref="F107">
    <cfRule type="containsText" priority="37" dxfId="0" operator="containsText" text=".">
      <formula>NOT(ISERROR(SEARCH(".",F107)))</formula>
    </cfRule>
  </conditionalFormatting>
  <conditionalFormatting sqref="F107">
    <cfRule type="containsText" priority="36" dxfId="0" operator="containsText" text=".">
      <formula>NOT(ISERROR(SEARCH(".",F107)))</formula>
    </cfRule>
  </conditionalFormatting>
  <conditionalFormatting sqref="F100">
    <cfRule type="containsText" priority="34" dxfId="0" operator="containsText" text=".">
      <formula>NOT(ISERROR(SEARCH(".",F100)))</formula>
    </cfRule>
  </conditionalFormatting>
  <conditionalFormatting sqref="F100">
    <cfRule type="containsText" priority="35" dxfId="0" operator="containsText" text=".">
      <formula>NOT(ISERROR(SEARCH(".",F100)))</formula>
    </cfRule>
  </conditionalFormatting>
  <conditionalFormatting sqref="F108:F109">
    <cfRule type="containsText" priority="29" dxfId="0" operator="containsText" text=".">
      <formula>NOT(ISERROR(SEARCH(".",F108)))</formula>
    </cfRule>
  </conditionalFormatting>
  <conditionalFormatting sqref="A106">
    <cfRule type="containsText" priority="33" dxfId="0" operator="containsText" text=",">
      <formula>NOT(ISERROR(SEARCH(",",A106)))</formula>
    </cfRule>
  </conditionalFormatting>
  <conditionalFormatting sqref="F106">
    <cfRule type="containsText" priority="32" dxfId="0" operator="containsText" text=".">
      <formula>NOT(ISERROR(SEARCH(".",F106)))</formula>
    </cfRule>
  </conditionalFormatting>
  <conditionalFormatting sqref="F106">
    <cfRule type="containsText" priority="31" dxfId="0" operator="containsText" text=".">
      <formula>NOT(ISERROR(SEARCH(".",F106)))</formula>
    </cfRule>
  </conditionalFormatting>
  <conditionalFormatting sqref="F108:F109">
    <cfRule type="containsText" priority="30" dxfId="0" operator="containsText" text=".">
      <formula>NOT(ISERROR(SEARCH(".",F108)))</formula>
    </cfRule>
  </conditionalFormatting>
  <conditionalFormatting sqref="F83:F84">
    <cfRule type="containsText" priority="28" dxfId="0" operator="containsText" text=".">
      <formula>NOT(ISERROR(SEARCH(".",F83)))</formula>
    </cfRule>
  </conditionalFormatting>
  <conditionalFormatting sqref="A84:A94">
    <cfRule type="containsText" priority="27" dxfId="0" operator="containsText" text=",">
      <formula>NOT(ISERROR(SEARCH(",",A84)))</formula>
    </cfRule>
  </conditionalFormatting>
  <conditionalFormatting sqref="F80 F86:F90">
    <cfRule type="containsText" priority="26" dxfId="0" operator="containsText" text=".">
      <formula>NOT(ISERROR(SEARCH(".",F80)))</formula>
    </cfRule>
  </conditionalFormatting>
  <conditionalFormatting sqref="A80 A83">
    <cfRule type="containsText" priority="25" dxfId="0" operator="containsText" text=",">
      <formula>NOT(ISERROR(SEARCH(",",A80)))</formula>
    </cfRule>
  </conditionalFormatting>
  <conditionalFormatting sqref="E81:E82">
    <cfRule type="containsText" priority="24" dxfId="0" operator="containsText" text=".">
      <formula>NOT(ISERROR(SEARCH(".",E81)))</formula>
    </cfRule>
  </conditionalFormatting>
  <conditionalFormatting sqref="F81:F82">
    <cfRule type="containsText" priority="22" dxfId="0" operator="containsText" text=".">
      <formula>NOT(ISERROR(SEARCH(".",F81)))</formula>
    </cfRule>
  </conditionalFormatting>
  <conditionalFormatting sqref="A81:A82">
    <cfRule type="containsText" priority="23" dxfId="0" operator="containsText" text=",">
      <formula>NOT(ISERROR(SEARCH(",",A81)))</formula>
    </cfRule>
  </conditionalFormatting>
  <conditionalFormatting sqref="F86:F90">
    <cfRule type="containsText" priority="21" dxfId="0" operator="containsText" text=".">
      <formula>NOT(ISERROR(SEARCH(".",F86)))</formula>
    </cfRule>
  </conditionalFormatting>
  <conditionalFormatting sqref="F84">
    <cfRule type="containsText" priority="20" dxfId="0" operator="containsText" text=".">
      <formula>NOT(ISERROR(SEARCH(".",F84)))</formula>
    </cfRule>
  </conditionalFormatting>
  <conditionalFormatting sqref="F92">
    <cfRule type="containsText" priority="19" dxfId="0" operator="containsText" text=".">
      <formula>NOT(ISERROR(SEARCH(".",F92)))</formula>
    </cfRule>
  </conditionalFormatting>
  <conditionalFormatting sqref="F92">
    <cfRule type="containsText" priority="18" dxfId="0" operator="containsText" text=".">
      <formula>NOT(ISERROR(SEARCH(".",F92)))</formula>
    </cfRule>
  </conditionalFormatting>
  <conditionalFormatting sqref="F85">
    <cfRule type="containsText" priority="16" dxfId="0" operator="containsText" text=".">
      <formula>NOT(ISERROR(SEARCH(".",F85)))</formula>
    </cfRule>
  </conditionalFormatting>
  <conditionalFormatting sqref="F85">
    <cfRule type="containsText" priority="17" dxfId="0" operator="containsText" text=".">
      <formula>NOT(ISERROR(SEARCH(".",F85)))</formula>
    </cfRule>
  </conditionalFormatting>
  <conditionalFormatting sqref="F93:F94">
    <cfRule type="containsText" priority="11" dxfId="0" operator="containsText" text=".">
      <formula>NOT(ISERROR(SEARCH(".",F93)))</formula>
    </cfRule>
  </conditionalFormatting>
  <conditionalFormatting sqref="A91">
    <cfRule type="containsText" priority="15" dxfId="0" operator="containsText" text=",">
      <formula>NOT(ISERROR(SEARCH(",",A91)))</formula>
    </cfRule>
  </conditionalFormatting>
  <conditionalFormatting sqref="F91">
    <cfRule type="containsText" priority="14" dxfId="0" operator="containsText" text=".">
      <formula>NOT(ISERROR(SEARCH(".",F91)))</formula>
    </cfRule>
  </conditionalFormatting>
  <conditionalFormatting sqref="F91">
    <cfRule type="containsText" priority="13" dxfId="0" operator="containsText" text=".">
      <formula>NOT(ISERROR(SEARCH(".",F91)))</formula>
    </cfRule>
  </conditionalFormatting>
  <conditionalFormatting sqref="F93:F94">
    <cfRule type="containsText" priority="12" dxfId="0" operator="containsText" text=".">
      <formula>NOT(ISERROR(SEARCH(".",F93)))</formula>
    </cfRule>
  </conditionalFormatting>
  <conditionalFormatting sqref="A18">
    <cfRule type="containsText" priority="10" dxfId="0" operator="containsText" text=",">
      <formula>NOT(ISERROR(SEARCH(",",A18)))</formula>
    </cfRule>
  </conditionalFormatting>
  <conditionalFormatting sqref="F18">
    <cfRule type="containsText" priority="9" dxfId="0" operator="containsText" text=".">
      <formula>NOT(ISERROR(SEARCH(".",F18)))</formula>
    </cfRule>
  </conditionalFormatting>
  <conditionalFormatting sqref="A24:A34">
    <cfRule type="containsText" priority="8" dxfId="0" operator="containsText" text=",">
      <formula>NOT(ISERROR(SEARCH(",",A24)))</formula>
    </cfRule>
  </conditionalFormatting>
  <conditionalFormatting sqref="A31">
    <cfRule type="containsText" priority="7" dxfId="0" operator="containsText" text=",">
      <formula>NOT(ISERROR(SEARCH(",",A31)))</formula>
    </cfRule>
  </conditionalFormatting>
  <conditionalFormatting sqref="F125">
    <cfRule type="containsText" priority="6" dxfId="0" operator="containsText" text=".">
      <formula>NOT(ISERROR(SEARCH(".",F125)))</formula>
    </cfRule>
  </conditionalFormatting>
  <conditionalFormatting sqref="A125">
    <cfRule type="containsText" priority="5" dxfId="0" operator="containsText" text=",">
      <formula>NOT(ISERROR(SEARCH(",",A125)))</formula>
    </cfRule>
  </conditionalFormatting>
  <conditionalFormatting sqref="F121">
    <cfRule type="containsText" priority="3" dxfId="0" operator="containsText" text=".">
      <formula>NOT(ISERROR(SEARCH(".",F121)))</formula>
    </cfRule>
  </conditionalFormatting>
  <conditionalFormatting sqref="A121">
    <cfRule type="containsText" priority="4" dxfId="0" operator="containsText" text=",">
      <formula>NOT(ISERROR(SEARCH(",",A121)))</formula>
    </cfRule>
  </conditionalFormatting>
  <conditionalFormatting sqref="F120">
    <cfRule type="containsText" priority="1" dxfId="0" operator="containsText" text=".">
      <formula>NOT(ISERROR(SEARCH(".",F120)))</formula>
    </cfRule>
  </conditionalFormatting>
  <conditionalFormatting sqref="A120">
    <cfRule type="containsText" priority="2" dxfId="0" operator="containsText" text=",">
      <formula>NOT(ISERROR(SEARCH(",",A120)))</formula>
    </cfRule>
  </conditionalFormatting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64" r:id="rId1"/>
  <rowBreaks count="1" manualBreakCount="1">
    <brk id="127" max="16383" man="1"/>
  </rowBreaks>
  <colBreaks count="1" manualBreakCount="1">
    <brk id="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2022-04-04T12:44:39Z</cp:lastPrinted>
  <dcterms:created xsi:type="dcterms:W3CDTF">2022-03-24T19:23:19Z</dcterms:created>
  <dcterms:modified xsi:type="dcterms:W3CDTF">2022-06-13T12:30:34Z</dcterms:modified>
  <cp:category/>
  <cp:version/>
  <cp:contentType/>
  <cp:contentStatus/>
</cp:coreProperties>
</file>